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2135"/>
  </bookViews>
  <sheets>
    <sheet name="Sheet1" sheetId="1" r:id="rId1"/>
  </sheets>
  <definedNames>
    <definedName name="_xlnm._FilterDatabase" localSheetId="0" hidden="1">Sheet1!$A$1:$O$352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2" i="1" l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 l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<sst xmlns="http://schemas.openxmlformats.org/spreadsheetml/2006/main" count="3879" uniqueCount="452">
  <si>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</si>
  <si>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</si>
  <si>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</si>
  <si>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</si>
  <si>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</si>
  <si>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</si>
  <si>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</si>
  <si>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</si>
  <si>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</si>
  <si>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</si>
  <si>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</si>
  <si>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</si>
  <si>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</si>
  <si>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</si>
  <si>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</si>
  <si>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</si>
  <si>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01/12/2016</t>
  </si>
  <si>
    <t>ON1</t>
  </si>
  <si>
    <t>JNB</t>
  </si>
  <si>
    <t>VRG</t>
  </si>
  <si>
    <t>VANDERBIJLPARK</t>
  </si>
  <si>
    <t xml:space="preserve">HOQALA PROJECTS     </t>
  </si>
  <si>
    <t xml:space="preserve">          </t>
  </si>
  <si>
    <t xml:space="preserve">                    </t>
  </si>
  <si>
    <t xml:space="preserve">               </t>
  </si>
  <si>
    <t>JNX</t>
  </si>
  <si>
    <t>CPT</t>
  </si>
  <si>
    <t>CAPE TOWN</t>
  </si>
  <si>
    <t>MAVERICK ENGINEERING</t>
  </si>
  <si>
    <t>PZB</t>
  </si>
  <si>
    <t>KEMPTON PARK</t>
  </si>
  <si>
    <t xml:space="preserve">P V T               </t>
  </si>
  <si>
    <t>02/12/2016</t>
  </si>
  <si>
    <t xml:space="preserve">LOMBARD             </t>
  </si>
  <si>
    <t>Del to client</t>
  </si>
  <si>
    <t>SDX</t>
  </si>
  <si>
    <t>SOUTHERN AFRICAN MAC</t>
  </si>
  <si>
    <t xml:space="preserve">SDX DELIVERY   </t>
  </si>
  <si>
    <t>ON1 - EAR</t>
  </si>
  <si>
    <t xml:space="preserve">TETRA PAK S.A (PTY) </t>
  </si>
  <si>
    <t>ELS</t>
  </si>
  <si>
    <t>EAST LONDON</t>
  </si>
  <si>
    <t xml:space="preserve">FESTO ELS           </t>
  </si>
  <si>
    <t>GRJ</t>
  </si>
  <si>
    <t>GEORGE</t>
  </si>
  <si>
    <t xml:space="preserve">SANMIK AGENCIES CC  </t>
  </si>
  <si>
    <t>DUR</t>
  </si>
  <si>
    <t>DURBAN</t>
  </si>
  <si>
    <t xml:space="preserve">CAVALETTO 98        </t>
  </si>
  <si>
    <t>UMHLANGA ROCKS</t>
  </si>
  <si>
    <t>COMPRESSED AIR EQUIP</t>
  </si>
  <si>
    <t>PLZ</t>
  </si>
  <si>
    <t>DESPATCH</t>
  </si>
  <si>
    <t xml:space="preserve">DKT   PARTNERS      </t>
  </si>
  <si>
    <t xml:space="preserve">SAFELINE EXPORTERS  </t>
  </si>
  <si>
    <t>SMA ENGINEERING S.A.</t>
  </si>
  <si>
    <t>PORT ELIZABETH</t>
  </si>
  <si>
    <t xml:space="preserve">S4 AUTOMATION (PTY) </t>
  </si>
  <si>
    <t>JENDAMARK AUTOMATION</t>
  </si>
  <si>
    <t xml:space="preserve">CULINARY A DIVISION </t>
  </si>
  <si>
    <t xml:space="preserve">ILLOVO SUGAR LTD    </t>
  </si>
  <si>
    <t>PAARL</t>
  </si>
  <si>
    <t>H.G MOLENAAR (PTY) L</t>
  </si>
  <si>
    <t xml:space="preserve">UNILEVER SA PTY LTD </t>
  </si>
  <si>
    <t xml:space="preserve">FESTO DUR OFFICE    </t>
  </si>
  <si>
    <t>UITENHAGE</t>
  </si>
  <si>
    <t xml:space="preserve">BENTELER AUTOMOTIVE </t>
  </si>
  <si>
    <t xml:space="preserve">DURR SOUTH AFRICA   </t>
  </si>
  <si>
    <t xml:space="preserve">CONTINENTAL TYRE SA </t>
  </si>
  <si>
    <t>HYFLO SOUTHERN AFRIC</t>
  </si>
  <si>
    <t>MARTIN   MARTIN (PTY</t>
  </si>
  <si>
    <t>PIETERMARITZBURG</t>
  </si>
  <si>
    <t xml:space="preserve">FESTO PZB           </t>
  </si>
  <si>
    <t xml:space="preserve">HYDRAQUIP           </t>
  </si>
  <si>
    <t xml:space="preserve">UMICORE CATALYST SA </t>
  </si>
  <si>
    <t xml:space="preserve">HYDROMATIC          </t>
  </si>
  <si>
    <t>FORD MOTOR CO. SA MA</t>
  </si>
  <si>
    <t>BURHOSE (DIV OF ARWA</t>
  </si>
  <si>
    <t>FILMATIC PACKAGING S</t>
  </si>
  <si>
    <t>ALL ENGINEERING SERV</t>
  </si>
  <si>
    <t>SASOLBURG</t>
  </si>
  <si>
    <t xml:space="preserve">SASOL CHEMICALS SA  </t>
  </si>
  <si>
    <t>VEREENIGING</t>
  </si>
  <si>
    <t xml:space="preserve">PREMIER FOODS (PTY) </t>
  </si>
  <si>
    <t>HEIDELBERG (TVL)</t>
  </si>
  <si>
    <t>BRITISH AMERICAN TOB</t>
  </si>
  <si>
    <t xml:space="preserve">FESTO PLZ           </t>
  </si>
  <si>
    <t>PINETOWN</t>
  </si>
  <si>
    <t>NATIONAL PACKAGING S</t>
  </si>
  <si>
    <t>RANDFONTEIN</t>
  </si>
  <si>
    <t>WILMAR CONTINENTAL E</t>
  </si>
  <si>
    <t>MAHLE BEHR SOUTH AFR</t>
  </si>
  <si>
    <t>OPEN DOOR TRADERS CC</t>
  </si>
  <si>
    <t xml:space="preserve">CTP PRINTERS CPT    </t>
  </si>
  <si>
    <t xml:space="preserve">CLURE PROJECTS CC   </t>
  </si>
  <si>
    <t>EBERSPACHER SOUTH AF</t>
  </si>
  <si>
    <t>RIDGE DISTRIBUTORS C</t>
  </si>
  <si>
    <t>PORT SHEPSTONE</t>
  </si>
  <si>
    <t>ILLOVO SUGAR LTD-UMZ</t>
  </si>
  <si>
    <t>ESTCOURT</t>
  </si>
  <si>
    <t xml:space="preserve">ESKORT LTD          </t>
  </si>
  <si>
    <t xml:space="preserve">GREEN ENGINEERING   </t>
  </si>
  <si>
    <t>MS INDUSTRIAL SUPPLI</t>
  </si>
  <si>
    <t>POLYOAK PACKAGING (P</t>
  </si>
  <si>
    <t>ACTISOL CC T A EX-ES</t>
  </si>
  <si>
    <t xml:space="preserve">ELECT CRETE         </t>
  </si>
  <si>
    <t>HOWICK</t>
  </si>
  <si>
    <t xml:space="preserve">FAIRFIELD DAIRY PTY </t>
  </si>
  <si>
    <t xml:space="preserve">MASONITE AFRICA LTD </t>
  </si>
  <si>
    <t xml:space="preserve">DBN CASH : GEA FOOD </t>
  </si>
  <si>
    <t>PRECISION METAL PROD</t>
  </si>
  <si>
    <t>FAURECIA EXHAUST SYS</t>
  </si>
  <si>
    <t>FOXOLUTION SYSTEMS E</t>
  </si>
  <si>
    <t xml:space="preserve">FLUID SYSTEMS       </t>
  </si>
  <si>
    <t>LINDE + WIEMANN (PTY</t>
  </si>
  <si>
    <t>PHARMACARE LTD T A A</t>
  </si>
  <si>
    <t>FOXTEC-IKHWEZI PTY L</t>
  </si>
  <si>
    <t>WILLOWTON OIL   CAKE</t>
  </si>
  <si>
    <t>DIYA VALVES INTERNAT</t>
  </si>
  <si>
    <t>REUTECH COMMUNICATIO</t>
  </si>
  <si>
    <t>GLOBAL TOOLS   INDUS</t>
  </si>
  <si>
    <t>UMKOMAAS</t>
  </si>
  <si>
    <t xml:space="preserve">UMKOMAAS LIGNIN     </t>
  </si>
  <si>
    <t>FILTEC AUTOMATION PT</t>
  </si>
  <si>
    <t xml:space="preserve">TIGER BRANDS SNACKS </t>
  </si>
  <si>
    <t xml:space="preserve">MAGNACORP 397 CC TA </t>
  </si>
  <si>
    <t>AMANZIMTOTI</t>
  </si>
  <si>
    <t>DIGN ENGINEERING (PT</t>
  </si>
  <si>
    <t>SMITHS MANUFACTURING</t>
  </si>
  <si>
    <t>TONGAAT HULLETTS GRO</t>
  </si>
  <si>
    <t>FIRST NATIONAL BATTE</t>
  </si>
  <si>
    <t>SEC</t>
  </si>
  <si>
    <t>BALFOUR (TVL)</t>
  </si>
  <si>
    <t>KARAN BEEF (PTY) LTD</t>
  </si>
  <si>
    <t xml:space="preserve">EXCEL TOOLING       </t>
  </si>
  <si>
    <t>WILLARD BATTERIES (P</t>
  </si>
  <si>
    <t xml:space="preserve">CLOVER SA (PTY) LTD </t>
  </si>
  <si>
    <t>HACKMACK ENTERPRISES</t>
  </si>
  <si>
    <t xml:space="preserve">STEELCRAFT          </t>
  </si>
  <si>
    <t>STELLENBOSCH</t>
  </si>
  <si>
    <t xml:space="preserve">TF DESIGN (PTY) LTD </t>
  </si>
  <si>
    <t xml:space="preserve">DIVFOOD   NAMPAK    </t>
  </si>
  <si>
    <t xml:space="preserve">FUSE - A - TRON CC  </t>
  </si>
  <si>
    <t xml:space="preserve">ACT LOGISTICS       </t>
  </si>
  <si>
    <t>WORCESTER</t>
  </si>
  <si>
    <t xml:space="preserve">RAINBOW FARMS (PTY) </t>
  </si>
  <si>
    <t>CERES</t>
  </si>
  <si>
    <t>PIONEER FOODS GROCER</t>
  </si>
  <si>
    <t xml:space="preserve">DISTELL (PTY) LTD   </t>
  </si>
  <si>
    <t>G.R.W ENGINEERING (P</t>
  </si>
  <si>
    <t>ACTIVE ECHANICAL SER</t>
  </si>
  <si>
    <t>ATLANTIS</t>
  </si>
  <si>
    <t xml:space="preserve">BLOCKHOUSE SHUTTERS </t>
  </si>
  <si>
    <t>FAURECIA EMISSIONS C</t>
  </si>
  <si>
    <t xml:space="preserve">COCA - COLA FORTUNE </t>
  </si>
  <si>
    <t>PRO PROJECT ENGINEER</t>
  </si>
  <si>
    <t xml:space="preserve">LBCS TRADING 77 PTY </t>
  </si>
  <si>
    <t>ALBANY BAKERY RANDFO</t>
  </si>
  <si>
    <t xml:space="preserve">Angelique           </t>
  </si>
  <si>
    <t>RD</t>
  </si>
  <si>
    <t xml:space="preserve">SHAUN               </t>
  </si>
  <si>
    <t xml:space="preserve">C BOTHA             </t>
  </si>
  <si>
    <t xml:space="preserve">c chiccaro          </t>
  </si>
  <si>
    <t xml:space="preserve">baid                </t>
  </si>
  <si>
    <t xml:space="preserve">IELLG               </t>
  </si>
  <si>
    <t xml:space="preserve">illeg               </t>
  </si>
  <si>
    <t xml:space="preserve">S GOUNDER           </t>
  </si>
  <si>
    <t xml:space="preserve">DWAIN               </t>
  </si>
  <si>
    <t xml:space="preserve">CARISTON            </t>
  </si>
  <si>
    <t xml:space="preserve">D RHYNEVELDT        </t>
  </si>
  <si>
    <t xml:space="preserve">sipho               </t>
  </si>
  <si>
    <t xml:space="preserve">CARISTEN            </t>
  </si>
  <si>
    <t xml:space="preserve">jharrod             </t>
  </si>
  <si>
    <t xml:space="preserve">karen               </t>
  </si>
  <si>
    <t xml:space="preserve">jason               </t>
  </si>
  <si>
    <t xml:space="preserve">MARK                </t>
  </si>
  <si>
    <t xml:space="preserve">Lisa                </t>
  </si>
  <si>
    <t xml:space="preserve">ilelg               </t>
  </si>
  <si>
    <t xml:space="preserve">kelsey              </t>
  </si>
  <si>
    <t xml:space="preserve">V BROOKS            </t>
  </si>
  <si>
    <t xml:space="preserve">m perks             </t>
  </si>
  <si>
    <t xml:space="preserve">ILELG               </t>
  </si>
  <si>
    <t xml:space="preserve">RANDNAY             </t>
  </si>
  <si>
    <t xml:space="preserve">JUDITH              </t>
  </si>
  <si>
    <t xml:space="preserve">JEFF                </t>
  </si>
  <si>
    <t xml:space="preserve">THANDI              </t>
  </si>
  <si>
    <t xml:space="preserve">sam                 </t>
  </si>
  <si>
    <t xml:space="preserve">sbusiso             </t>
  </si>
  <si>
    <t xml:space="preserve">g lindall           </t>
  </si>
  <si>
    <t xml:space="preserve">MARISKA             </t>
  </si>
  <si>
    <t xml:space="preserve">thobile             </t>
  </si>
  <si>
    <t xml:space="preserve">ZAHID               </t>
  </si>
  <si>
    <t xml:space="preserve">RANDAN              </t>
  </si>
  <si>
    <t xml:space="preserve">RANDAY              </t>
  </si>
  <si>
    <t xml:space="preserve">unathi              </t>
  </si>
  <si>
    <t xml:space="preserve">sign                </t>
  </si>
  <si>
    <t xml:space="preserve">iellg               </t>
  </si>
  <si>
    <t xml:space="preserve">TRULISHA            </t>
  </si>
  <si>
    <t xml:space="preserve">SHANICE             </t>
  </si>
  <si>
    <t xml:space="preserve">jarrod              </t>
  </si>
  <si>
    <t xml:space="preserve">b o                 </t>
  </si>
  <si>
    <t xml:space="preserve">mark                </t>
  </si>
  <si>
    <t xml:space="preserve">anneline            </t>
  </si>
  <si>
    <t xml:space="preserve">ILLEG               </t>
  </si>
  <si>
    <t xml:space="preserve">ayena               </t>
  </si>
  <si>
    <t xml:space="preserve">collin              </t>
  </si>
  <si>
    <t xml:space="preserve">mxoli               </t>
  </si>
  <si>
    <t xml:space="preserve">craig               </t>
  </si>
  <si>
    <t xml:space="preserve">groff               </t>
  </si>
  <si>
    <t xml:space="preserve">CAMIN               </t>
  </si>
  <si>
    <t xml:space="preserve">danielle            </t>
  </si>
  <si>
    <t xml:space="preserve">JUANITA             </t>
  </si>
  <si>
    <t xml:space="preserve">DAVID               </t>
  </si>
  <si>
    <t xml:space="preserve">VUYO                </t>
  </si>
  <si>
    <t xml:space="preserve">shareef             </t>
  </si>
  <si>
    <t xml:space="preserve">lee                 </t>
  </si>
  <si>
    <t xml:space="preserve">thandeka            </t>
  </si>
  <si>
    <t xml:space="preserve">nelson              </t>
  </si>
  <si>
    <t xml:space="preserve">marlon              </t>
  </si>
  <si>
    <t xml:space="preserve">kevern              </t>
  </si>
  <si>
    <t xml:space="preserve">shaun               </t>
  </si>
  <si>
    <t xml:space="preserve">kreglen             </t>
  </si>
  <si>
    <t xml:space="preserve">jose                </t>
  </si>
  <si>
    <t xml:space="preserve">mxolisi             </t>
  </si>
  <si>
    <t xml:space="preserve">r v nzama           </t>
  </si>
  <si>
    <t xml:space="preserve">lonke               </t>
  </si>
  <si>
    <t xml:space="preserve">slie                </t>
  </si>
  <si>
    <t xml:space="preserve">BUYILE              </t>
  </si>
  <si>
    <t xml:space="preserve">THABO               </t>
  </si>
  <si>
    <t xml:space="preserve">GWEN                </t>
  </si>
  <si>
    <t xml:space="preserve">theo                </t>
  </si>
  <si>
    <t xml:space="preserve">M DEIST             </t>
  </si>
  <si>
    <t xml:space="preserve">NIKI                </t>
  </si>
  <si>
    <t xml:space="preserve">SHEETI              </t>
  </si>
  <si>
    <t xml:space="preserve">vbenia              </t>
  </si>
  <si>
    <t xml:space="preserve">BENNET              </t>
  </si>
  <si>
    <t xml:space="preserve">KEITH               </t>
  </si>
  <si>
    <t xml:space="preserve">CRAIG               </t>
  </si>
  <si>
    <t xml:space="preserve">J PETERSEN          </t>
  </si>
  <si>
    <t xml:space="preserve">MATHEW              </t>
  </si>
  <si>
    <t xml:space="preserve">SARGE               </t>
  </si>
  <si>
    <t xml:space="preserve">darren              </t>
  </si>
  <si>
    <t xml:space="preserve">mombert             </t>
  </si>
  <si>
    <t xml:space="preserve">QUEEN FOLI          </t>
  </si>
  <si>
    <t>ZA1000607640/79</t>
  </si>
  <si>
    <t xml:space="preserve">FESTO               </t>
  </si>
  <si>
    <t>JACOBS</t>
  </si>
  <si>
    <t xml:space="preserve">AMS BEARING CC      </t>
  </si>
  <si>
    <t>HYDRABERG HYDRAULICS</t>
  </si>
  <si>
    <t>EGLI PRECISION ENGIN</t>
  </si>
  <si>
    <t>GENERAL MOTORS SA PT</t>
  </si>
  <si>
    <t>ON1 - SAT</t>
  </si>
  <si>
    <t xml:space="preserve">PIONEER FOODS       </t>
  </si>
  <si>
    <t>03/12/2016</t>
  </si>
  <si>
    <t xml:space="preserve">ANDRO               </t>
  </si>
  <si>
    <t>LITTLE GREEN BEVERAG</t>
  </si>
  <si>
    <t>FAIR CAPE DAIRIES (P</t>
  </si>
  <si>
    <t>COMPTECH ELECTRONICS</t>
  </si>
  <si>
    <t>05/12/2016</t>
  </si>
  <si>
    <t xml:space="preserve">Veli                </t>
  </si>
  <si>
    <t xml:space="preserve">FESTO CPT           </t>
  </si>
  <si>
    <t xml:space="preserve">NAMPAK PETPAK       </t>
  </si>
  <si>
    <t>VERULAM</t>
  </si>
  <si>
    <t>FRIMAX FOODS (PTY) L</t>
  </si>
  <si>
    <t>STEEL BEST MANUFACTU</t>
  </si>
  <si>
    <t>NR EXTREME ENGINEERI</t>
  </si>
  <si>
    <t xml:space="preserve">PNEUMATIC AID       </t>
  </si>
  <si>
    <t>PREMIER FMCG PTY LTD</t>
  </si>
  <si>
    <t xml:space="preserve">GEHRING ENGINEERING </t>
  </si>
  <si>
    <t xml:space="preserve">venicia             </t>
  </si>
  <si>
    <t>PBA EQUIPMENT PTY LT</t>
  </si>
  <si>
    <t>AFRIPACK CONSUMER FL</t>
  </si>
  <si>
    <t xml:space="preserve">ISLAND VIEW STORAGE </t>
  </si>
  <si>
    <t>VAAL SANITARYWARE (P</t>
  </si>
  <si>
    <t>PORT ALFRED</t>
  </si>
  <si>
    <t xml:space="preserve">HOMEBASE            </t>
  </si>
  <si>
    <t xml:space="preserve">BASF SA PTY LTD     </t>
  </si>
  <si>
    <t>BSN MEDICAL (PTY) LT</t>
  </si>
  <si>
    <t>RCL FOODCORP (PTY) L</t>
  </si>
  <si>
    <t>CONSOLIDATED WIRE IN</t>
  </si>
  <si>
    <t>MAIN STREET 1310(PTY</t>
  </si>
  <si>
    <t>CONSOL GLASS (PTY) L</t>
  </si>
  <si>
    <t>NEW</t>
  </si>
  <si>
    <t>LADYSMITH (NTL)</t>
  </si>
  <si>
    <t>LADYSMITH TRADING CO</t>
  </si>
  <si>
    <t>UNILEVER SOUTH AFRIC</t>
  </si>
  <si>
    <t>IMANA FOODS SA (PTY)</t>
  </si>
  <si>
    <t xml:space="preserve">TMD FRICTION SA PTY </t>
  </si>
  <si>
    <t>KIM</t>
  </si>
  <si>
    <t>KATHU</t>
  </si>
  <si>
    <t xml:space="preserve">PLD LOGISTICS       </t>
  </si>
  <si>
    <t>NATIONAL CERAMIC IND</t>
  </si>
  <si>
    <t>Outstanding pod</t>
  </si>
  <si>
    <t>EARLY DELIVERY</t>
  </si>
  <si>
    <t>Dbc delivery requestd by Tony/Enos</t>
  </si>
  <si>
    <t>SATURDAY DELIVERY</t>
  </si>
  <si>
    <t>COLLECTION</t>
  </si>
  <si>
    <t>Dbc delivery requestd by Tony/Suprice</t>
  </si>
  <si>
    <t>In-transit from Jnx to Plz,DBC delivery 2/3 days to deliver</t>
  </si>
  <si>
    <t xml:space="preserve"> Bad address</t>
  </si>
  <si>
    <t xml:space="preserve">zahid               </t>
  </si>
  <si>
    <t xml:space="preserve">lenny               </t>
  </si>
  <si>
    <t xml:space="preserve">justin              </t>
  </si>
  <si>
    <t>STE</t>
  </si>
  <si>
    <t xml:space="preserve">patrciia            </t>
  </si>
  <si>
    <t xml:space="preserve">thushni             </t>
  </si>
  <si>
    <t xml:space="preserve">gradon              </t>
  </si>
  <si>
    <t xml:space="preserve">JARROCH             </t>
  </si>
  <si>
    <t xml:space="preserve">c lindal            </t>
  </si>
  <si>
    <t xml:space="preserve">PRIEST              </t>
  </si>
  <si>
    <t xml:space="preserve">shekema             </t>
  </si>
  <si>
    <t xml:space="preserve">neel                </t>
  </si>
  <si>
    <t xml:space="preserve">heinrich            </t>
  </si>
  <si>
    <t xml:space="preserve">gitesh              </t>
  </si>
  <si>
    <t xml:space="preserve">BOWER               </t>
  </si>
  <si>
    <t xml:space="preserve">ras                 </t>
  </si>
  <si>
    <t xml:space="preserve">m heyns             </t>
  </si>
  <si>
    <t xml:space="preserve">ZONDANI             </t>
  </si>
  <si>
    <t xml:space="preserve">tracey              </t>
  </si>
  <si>
    <t xml:space="preserve">MARIAH              </t>
  </si>
  <si>
    <t xml:space="preserve">neela               </t>
  </si>
  <si>
    <t xml:space="preserve">audrey              </t>
  </si>
  <si>
    <t xml:space="preserve">alisha              </t>
  </si>
  <si>
    <t xml:space="preserve">tanya               </t>
  </si>
  <si>
    <t xml:space="preserve">eddie               </t>
  </si>
  <si>
    <t xml:space="preserve">ian                 </t>
  </si>
  <si>
    <t xml:space="preserve">ABBI                </t>
  </si>
  <si>
    <t xml:space="preserve">nokubanga           </t>
  </si>
  <si>
    <t xml:space="preserve">mandla              </t>
  </si>
  <si>
    <t xml:space="preserve">tshidi              </t>
  </si>
  <si>
    <t xml:space="preserve">iell                </t>
  </si>
  <si>
    <t xml:space="preserve">sagren              </t>
  </si>
  <si>
    <t xml:space="preserve">WILLIE              </t>
  </si>
  <si>
    <t xml:space="preserve">DANIELLE            </t>
  </si>
  <si>
    <t xml:space="preserve">N FOURIE            </t>
  </si>
  <si>
    <t xml:space="preserve">lindi               </t>
  </si>
  <si>
    <t xml:space="preserve">SOLLY               </t>
  </si>
  <si>
    <t xml:space="preserve">c b zuke            </t>
  </si>
  <si>
    <t xml:space="preserve">norman              </t>
  </si>
  <si>
    <t xml:space="preserve">gerry               </t>
  </si>
  <si>
    <t xml:space="preserve">tess                </t>
  </si>
  <si>
    <t xml:space="preserve">ane                 </t>
  </si>
  <si>
    <t xml:space="preserve">richardson          </t>
  </si>
  <si>
    <t xml:space="preserve">mpho                </t>
  </si>
  <si>
    <t xml:space="preserve">FROM KAREN     </t>
  </si>
  <si>
    <t>BFN</t>
  </si>
  <si>
    <t>BLOEMFONTEIN</t>
  </si>
  <si>
    <t xml:space="preserve">HYFLO SA PTY LTD    </t>
  </si>
  <si>
    <t xml:space="preserve">BDT ENGINEERING     </t>
  </si>
  <si>
    <t>TIGER CONSUMER BRAND</t>
  </si>
  <si>
    <t>TONGAAT HULETT STARC</t>
  </si>
  <si>
    <t>BEH</t>
  </si>
  <si>
    <t>HEILBRON</t>
  </si>
  <si>
    <t xml:space="preserve">PAKWORKS (PTY) LTD  </t>
  </si>
  <si>
    <t xml:space="preserve">GUBB   INGGS        </t>
  </si>
  <si>
    <t>COMMUTER TRANSPORT E</t>
  </si>
  <si>
    <t xml:space="preserve">ALBANY BAKERIES     </t>
  </si>
  <si>
    <t>KHP HYDRAULICS   PNE</t>
  </si>
  <si>
    <t>ILLOVO SUGAR LTD MER</t>
  </si>
  <si>
    <t xml:space="preserve">PJ ODENDAAC    </t>
  </si>
  <si>
    <t>BUFFALO CITY TVT COL</t>
  </si>
  <si>
    <t>ANDERSON ENGINEERING</t>
  </si>
  <si>
    <t>SOMERSET WEST</t>
  </si>
  <si>
    <t xml:space="preserve">GOSSAMER STRUCTURES </t>
  </si>
  <si>
    <t>GRABOUW</t>
  </si>
  <si>
    <t xml:space="preserve">APPLETISER sa (PTY) </t>
  </si>
  <si>
    <t xml:space="preserve">CIM SYSTEMS         </t>
  </si>
  <si>
    <t>SENNAH HANDLING SYST</t>
  </si>
  <si>
    <t>UGIE</t>
  </si>
  <si>
    <t>PG BISON PTY LTD UGI</t>
  </si>
  <si>
    <t>EVOLVE PRODUCTION SU</t>
  </si>
  <si>
    <t>KLD</t>
  </si>
  <si>
    <t>PARYS</t>
  </si>
  <si>
    <t>STAYCOLD INTERNATION</t>
  </si>
  <si>
    <t>R   D GROUP INVESTME</t>
  </si>
  <si>
    <t>FELTEX AUTOMOTIVE DI</t>
  </si>
  <si>
    <t xml:space="preserve">TRUDA SNACKS        </t>
  </si>
  <si>
    <t>FEDERAL MOGUL VALVES</t>
  </si>
  <si>
    <t xml:space="preserve">AUTOMOULD PTY LTD   </t>
  </si>
  <si>
    <t>HUMANSDORP</t>
  </si>
  <si>
    <t xml:space="preserve">WOODLANDS DAIRY PTY </t>
  </si>
  <si>
    <t>SHATTERPRUFE TRADING</t>
  </si>
  <si>
    <t>STRAND</t>
  </si>
  <si>
    <t xml:space="preserve">TALBOT   TALBOT PYT </t>
  </si>
  <si>
    <t xml:space="preserve">INDECON CC          </t>
  </si>
  <si>
    <t xml:space="preserve">MECHATRONICS        </t>
  </si>
  <si>
    <t xml:space="preserve">HANSENS ENGENNERING </t>
  </si>
  <si>
    <t>KINGWILLIAMSTOWN</t>
  </si>
  <si>
    <t xml:space="preserve">REHAU POLYMER (PTY) </t>
  </si>
  <si>
    <t xml:space="preserve">ZIMCO GROUP PTY LTD </t>
  </si>
  <si>
    <t>DYNAMIC NUMATIC   EN</t>
  </si>
  <si>
    <t xml:space="preserve">IN2JUICE            </t>
  </si>
  <si>
    <t>STANGER</t>
  </si>
  <si>
    <t xml:space="preserve">SAPPI SA LTD        </t>
  </si>
  <si>
    <t xml:space="preserve">PREMIER FOODS LTD   </t>
  </si>
  <si>
    <t xml:space="preserve">DISTELL LIMITED     </t>
  </si>
  <si>
    <t xml:space="preserve">MARLEY SA PTY LTD   </t>
  </si>
  <si>
    <t xml:space="preserve">FRAGILE - OILS </t>
  </si>
  <si>
    <t>GEO</t>
  </si>
  <si>
    <t>KLEINBOS</t>
  </si>
  <si>
    <t>SWARTLAND BOUDIENSTE</t>
  </si>
  <si>
    <t>JOHANNESBURG</t>
  </si>
  <si>
    <t xml:space="preserve">KOOGAN PLASTICS     </t>
  </si>
  <si>
    <t xml:space="preserve">NAUTILUS PROJECTS   </t>
  </si>
  <si>
    <t>Out on delivery today 06/12/2016</t>
  </si>
  <si>
    <t>SAKKIE</t>
  </si>
  <si>
    <t xml:space="preserve"> CORNELIUS</t>
  </si>
  <si>
    <t>leonard</t>
  </si>
  <si>
    <t>WERNER</t>
  </si>
  <si>
    <t xml:space="preserve"> LEONI</t>
  </si>
  <si>
    <t xml:space="preserve"> RAS</t>
  </si>
  <si>
    <t xml:space="preserve"> LEANI</t>
  </si>
  <si>
    <t xml:space="preserve"> SEAN ADAMS</t>
  </si>
  <si>
    <t xml:space="preserve"> william</t>
  </si>
  <si>
    <t>tanya</t>
  </si>
  <si>
    <t>RAS</t>
  </si>
  <si>
    <t>Email send to Cpt Ops Oswan to reruote to new delivery address</t>
  </si>
  <si>
    <t>Scanned into cage/bay red</t>
  </si>
  <si>
    <t>Allocated for del PD6 06/12/16</t>
  </si>
  <si>
    <t>Allocated for del BV6 06/12/16</t>
  </si>
  <si>
    <t>In-transit from Jnx to Cpt,DBC delivery 2/3 days to deliver</t>
  </si>
  <si>
    <t xml:space="preserve"> g hanilall</t>
  </si>
  <si>
    <t>Allocated for del SOU 06/12/16</t>
  </si>
  <si>
    <t xml:space="preserve"> BONGS</t>
  </si>
  <si>
    <t xml:space="preserve"> Unpacked at branch</t>
  </si>
  <si>
    <t>Query handed over to Festo-Luzuko, awaiting feedback</t>
  </si>
  <si>
    <t>Allocated for del WILLO 06/12/16</t>
  </si>
  <si>
    <t>Dbc delivery requestd by Tony/Phillimoen</t>
  </si>
  <si>
    <t>Dbc delivery requestd by Tony/Emmanuel</t>
  </si>
  <si>
    <t>Allocated for del MT6 06/12/16</t>
  </si>
  <si>
    <t xml:space="preserve"> Allocated for del BV6 06/12/16</t>
  </si>
  <si>
    <t>Allocated for del ADRIAN 06/12/16</t>
  </si>
  <si>
    <t xml:space="preserve"> Allocated for del WO6 06/12/16</t>
  </si>
  <si>
    <t>Allocated for del BE6 06/12/16</t>
  </si>
  <si>
    <t xml:space="preserve">  Allocated for del BR6 06/12/16</t>
  </si>
  <si>
    <t xml:space="preserve"> Allocated for del SUB10 06/12/16</t>
  </si>
  <si>
    <t>Allocated for del SW6 06/12/16</t>
  </si>
  <si>
    <t xml:space="preserve">  Allocated for del MG9 06/12/16</t>
  </si>
  <si>
    <t xml:space="preserve">  Allocated for del GRABO 06/12/16</t>
  </si>
  <si>
    <t>Allocated for del MG6 06/12/16</t>
  </si>
  <si>
    <t xml:space="preserve"> Allocated for del MG9 06/12/16</t>
  </si>
  <si>
    <t xml:space="preserve">  Allocated for del SW6 06/12/16</t>
  </si>
  <si>
    <t xml:space="preserve"> Allocated for del SW6 06/12/16</t>
  </si>
  <si>
    <t>Allocated for del ST10 06/12/16</t>
  </si>
  <si>
    <t xml:space="preserve"> Allocated for del ADRIAN 06/12/16</t>
  </si>
  <si>
    <t>Allocated for del SUB10 06/12/16</t>
  </si>
  <si>
    <t>Allocated for del MG9 06/12/16</t>
  </si>
  <si>
    <t xml:space="preserve"> Allocated for del BE6 06/12/16</t>
  </si>
  <si>
    <t xml:space="preserve"> Packed into veh els,Freight is running late</t>
  </si>
  <si>
    <t>Packed into veh grj,Freight is running late</t>
  </si>
  <si>
    <t>Packed into veh plz,Freight is running late</t>
  </si>
  <si>
    <t xml:space="preserve"> Packed into veh dur,Freight is running 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</si>
</sst>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2222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9"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 applyAlignment="1"/>
    <xf numFmtId="0" fontId="3" fillId="4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6" borderId="2" xfId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20" fontId="3" fillId="0" borderId="4" xfId="0" applyNumberFormat="1" applyFont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20" fontId="3" fillId="6" borderId="2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4" xfId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3"/>
  <sheetViews>
    <sheetView tabSelected="1" workbookViewId="0">
      <selection activeCell="A248" sqref="A248:O256"/>
    </sheetView>
  </sheetViews>
  <sheetFormatPr defaultRowHeight="15" x14ac:dyDescent="0.25"/>
  <cols>
    <col min="2" max="2" width="17.140625" bestFit="1" customWidth="1"/>
    <col min="4" max="4" width="9.28515625" bestFit="1" customWidth="1"/>
    <col min="5" max="5" width="10.140625" bestFit="1" customWidth="1"/>
    <col min="12" max="12" width="9.28515625" bestFit="1" customWidth="1"/>
    <col min="14" max="14" width="39.140625" bestFit="1" customWidth="1"/>
    <col min="15" max="15" width="44.85546875" bestFit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 x14ac:dyDescent="0.25">
      <c r="A2" s="5" t="s">
        <v>15</v>
      </c>
      <c r="B2" s="5" t="str">
        <f>"FES1162518032"</f>
        <v>FES1162518032</v>
      </c>
      <c r="C2" s="5" t="s">
        <v>16</v>
      </c>
      <c r="D2" s="5">
        <v>1</v>
      </c>
      <c r="E2" s="5">
        <v>2170537420</v>
      </c>
      <c r="F2" s="5" t="s">
        <v>17</v>
      </c>
      <c r="G2" s="5" t="s">
        <v>18</v>
      </c>
      <c r="H2" s="5" t="s">
        <v>19</v>
      </c>
      <c r="I2" s="5" t="s">
        <v>20</v>
      </c>
      <c r="J2" s="5" t="s">
        <v>21</v>
      </c>
      <c r="K2" s="5" t="s">
        <v>32</v>
      </c>
      <c r="L2" s="6">
        <v>0.41666666666666669</v>
      </c>
      <c r="M2" s="5" t="s">
        <v>158</v>
      </c>
      <c r="N2" s="5" t="s">
        <v>34</v>
      </c>
      <c r="O2" s="5" t="s">
        <v>24</v>
      </c>
    </row>
    <row r="3" spans="1:15" x14ac:dyDescent="0.25">
      <c r="A3" s="13" t="s">
        <v>15</v>
      </c>
      <c r="B3" s="13" t="str">
        <f>"FES1162517672"</f>
        <v>FES1162517672</v>
      </c>
      <c r="C3" s="13" t="s">
        <v>16</v>
      </c>
      <c r="D3" s="13">
        <v>3</v>
      </c>
      <c r="E3" s="13">
        <v>2170532332</v>
      </c>
      <c r="F3" s="4" t="s">
        <v>159</v>
      </c>
      <c r="G3" s="13" t="s">
        <v>18</v>
      </c>
      <c r="H3" s="13" t="s">
        <v>26</v>
      </c>
      <c r="I3" s="13" t="s">
        <v>27</v>
      </c>
      <c r="J3" s="13" t="s">
        <v>28</v>
      </c>
      <c r="K3" s="13" t="s">
        <v>258</v>
      </c>
      <c r="L3" s="14">
        <v>0.41666666666666669</v>
      </c>
      <c r="M3" s="13" t="s">
        <v>405</v>
      </c>
      <c r="N3" s="13" t="s">
        <v>34</v>
      </c>
      <c r="O3" s="9" t="s">
        <v>294</v>
      </c>
    </row>
    <row r="4" spans="1:15" x14ac:dyDescent="0.25">
      <c r="A4" s="5" t="s">
        <v>15</v>
      </c>
      <c r="B4" s="5" t="str">
        <f>"029907646364"</f>
        <v>029907646364</v>
      </c>
      <c r="C4" s="5" t="s">
        <v>16</v>
      </c>
      <c r="D4" s="5">
        <v>1</v>
      </c>
      <c r="E4" s="5" t="s">
        <v>24</v>
      </c>
      <c r="F4" s="4" t="s">
        <v>159</v>
      </c>
      <c r="G4" s="5" t="s">
        <v>46</v>
      </c>
      <c r="H4" s="5" t="s">
        <v>18</v>
      </c>
      <c r="I4" s="5" t="s">
        <v>30</v>
      </c>
      <c r="J4" s="5" t="s">
        <v>31</v>
      </c>
      <c r="K4" s="5" t="s">
        <v>32</v>
      </c>
      <c r="L4" s="6">
        <v>0.375</v>
      </c>
      <c r="M4" s="5" t="s">
        <v>33</v>
      </c>
      <c r="N4" s="5" t="s">
        <v>34</v>
      </c>
      <c r="O4" s="5" t="s">
        <v>24</v>
      </c>
    </row>
    <row r="5" spans="1:15" x14ac:dyDescent="0.25">
      <c r="A5" s="13" t="s">
        <v>15</v>
      </c>
      <c r="B5" s="13" t="str">
        <f>"FES1162518083"</f>
        <v>FES1162518083</v>
      </c>
      <c r="C5" s="13" t="s">
        <v>16</v>
      </c>
      <c r="D5" s="13">
        <v>4</v>
      </c>
      <c r="E5" s="13">
        <v>2170539920</v>
      </c>
      <c r="F5" s="4" t="s">
        <v>35</v>
      </c>
      <c r="G5" s="13" t="s">
        <v>18</v>
      </c>
      <c r="H5" s="13" t="s">
        <v>26</v>
      </c>
      <c r="I5" s="13" t="s">
        <v>27</v>
      </c>
      <c r="J5" s="13" t="s">
        <v>36</v>
      </c>
      <c r="K5" s="13" t="s">
        <v>258</v>
      </c>
      <c r="L5" s="14">
        <v>0.3263888888888889</v>
      </c>
      <c r="M5" s="13" t="s">
        <v>406</v>
      </c>
      <c r="N5" s="13" t="s">
        <v>34</v>
      </c>
      <c r="O5" s="13" t="s">
        <v>37</v>
      </c>
    </row>
    <row r="6" spans="1:15" x14ac:dyDescent="0.25">
      <c r="A6" s="13" t="s">
        <v>15</v>
      </c>
      <c r="B6" s="13" t="str">
        <f>"FES1162518268"</f>
        <v>FES1162518268</v>
      </c>
      <c r="C6" s="13" t="s">
        <v>16</v>
      </c>
      <c r="D6" s="13">
        <v>1</v>
      </c>
      <c r="E6" s="13">
        <v>2170540013</v>
      </c>
      <c r="F6" s="4" t="s">
        <v>38</v>
      </c>
      <c r="G6" s="13" t="s">
        <v>18</v>
      </c>
      <c r="H6" s="13" t="s">
        <v>26</v>
      </c>
      <c r="I6" s="13" t="s">
        <v>27</v>
      </c>
      <c r="J6" s="13" t="s">
        <v>39</v>
      </c>
      <c r="K6" s="13" t="s">
        <v>32</v>
      </c>
      <c r="L6" s="14">
        <v>0.35416666666666669</v>
      </c>
      <c r="M6" s="13" t="s">
        <v>407</v>
      </c>
      <c r="N6" s="13" t="s">
        <v>34</v>
      </c>
      <c r="O6" s="13" t="s">
        <v>293</v>
      </c>
    </row>
    <row r="7" spans="1:15" x14ac:dyDescent="0.25">
      <c r="A7" s="5" t="s">
        <v>15</v>
      </c>
      <c r="B7" s="5" t="str">
        <f>"FES1162518250"</f>
        <v>FES1162518250</v>
      </c>
      <c r="C7" s="5" t="s">
        <v>16</v>
      </c>
      <c r="D7" s="5">
        <v>1</v>
      </c>
      <c r="E7" s="5">
        <v>2170540103</v>
      </c>
      <c r="F7" s="5" t="s">
        <v>17</v>
      </c>
      <c r="G7" s="5" t="s">
        <v>18</v>
      </c>
      <c r="H7" s="5" t="s">
        <v>40</v>
      </c>
      <c r="I7" s="5" t="s">
        <v>41</v>
      </c>
      <c r="J7" s="5" t="s">
        <v>42</v>
      </c>
      <c r="K7" s="5" t="s">
        <v>32</v>
      </c>
      <c r="L7" s="6">
        <v>0.41666666666666669</v>
      </c>
      <c r="M7" s="5" t="s">
        <v>160</v>
      </c>
      <c r="N7" s="5" t="s">
        <v>34</v>
      </c>
      <c r="O7" s="5" t="s">
        <v>24</v>
      </c>
    </row>
    <row r="8" spans="1:15" x14ac:dyDescent="0.25">
      <c r="A8" s="5" t="s">
        <v>15</v>
      </c>
      <c r="B8" s="5" t="str">
        <f>"FES1162517535"</f>
        <v>FES1162517535</v>
      </c>
      <c r="C8" s="5" t="s">
        <v>16</v>
      </c>
      <c r="D8" s="5">
        <v>1</v>
      </c>
      <c r="E8" s="5">
        <v>2170537278</v>
      </c>
      <c r="F8" s="5" t="s">
        <v>17</v>
      </c>
      <c r="G8" s="5" t="s">
        <v>18</v>
      </c>
      <c r="H8" s="5" t="s">
        <v>43</v>
      </c>
      <c r="I8" s="5" t="s">
        <v>44</v>
      </c>
      <c r="J8" s="5" t="s">
        <v>45</v>
      </c>
      <c r="K8" s="5" t="s">
        <v>32</v>
      </c>
      <c r="L8" s="6">
        <v>0.55208333333333337</v>
      </c>
      <c r="M8" s="5" t="s">
        <v>161</v>
      </c>
      <c r="N8" s="5" t="s">
        <v>34</v>
      </c>
      <c r="O8" s="5" t="s">
        <v>24</v>
      </c>
    </row>
    <row r="9" spans="1:15" x14ac:dyDescent="0.25">
      <c r="A9" s="5" t="s">
        <v>15</v>
      </c>
      <c r="B9" s="5" t="str">
        <f>"FES1162518277"</f>
        <v>FES1162518277</v>
      </c>
      <c r="C9" s="5" t="s">
        <v>16</v>
      </c>
      <c r="D9" s="5">
        <v>1</v>
      </c>
      <c r="E9" s="5">
        <v>2170539336</v>
      </c>
      <c r="F9" s="5" t="s">
        <v>17</v>
      </c>
      <c r="G9" s="5" t="s">
        <v>18</v>
      </c>
      <c r="H9" s="5" t="s">
        <v>46</v>
      </c>
      <c r="I9" s="5" t="s">
        <v>47</v>
      </c>
      <c r="J9" s="5" t="s">
        <v>48</v>
      </c>
      <c r="K9" s="5" t="s">
        <v>32</v>
      </c>
      <c r="L9" s="6">
        <v>0.4375</v>
      </c>
      <c r="M9" s="5" t="s">
        <v>162</v>
      </c>
      <c r="N9" s="5" t="s">
        <v>34</v>
      </c>
      <c r="O9" s="5" t="s">
        <v>24</v>
      </c>
    </row>
    <row r="10" spans="1:15" x14ac:dyDescent="0.25">
      <c r="A10" s="5" t="s">
        <v>15</v>
      </c>
      <c r="B10" s="5" t="str">
        <f>"FES1162518241"</f>
        <v>FES1162518241</v>
      </c>
      <c r="C10" s="5" t="s">
        <v>16</v>
      </c>
      <c r="D10" s="5">
        <v>1</v>
      </c>
      <c r="E10" s="5">
        <v>2170540100</v>
      </c>
      <c r="F10" s="5" t="s">
        <v>17</v>
      </c>
      <c r="G10" s="5" t="s">
        <v>18</v>
      </c>
      <c r="H10" s="5" t="s">
        <v>46</v>
      </c>
      <c r="I10" s="5" t="s">
        <v>49</v>
      </c>
      <c r="J10" s="5" t="s">
        <v>50</v>
      </c>
      <c r="K10" s="5" t="s">
        <v>32</v>
      </c>
      <c r="L10" s="6">
        <v>0.4375</v>
      </c>
      <c r="M10" s="5" t="s">
        <v>163</v>
      </c>
      <c r="N10" s="5" t="s">
        <v>34</v>
      </c>
      <c r="O10" s="5" t="s">
        <v>24</v>
      </c>
    </row>
    <row r="11" spans="1:15" x14ac:dyDescent="0.25">
      <c r="A11" s="5" t="s">
        <v>15</v>
      </c>
      <c r="B11" s="5" t="str">
        <f>"FES1162518285"</f>
        <v>FES1162518285</v>
      </c>
      <c r="C11" s="5" t="s">
        <v>16</v>
      </c>
      <c r="D11" s="5">
        <v>1</v>
      </c>
      <c r="E11" s="5">
        <v>2170539686</v>
      </c>
      <c r="F11" s="5" t="s">
        <v>17</v>
      </c>
      <c r="G11" s="5" t="s">
        <v>18</v>
      </c>
      <c r="H11" s="5" t="s">
        <v>51</v>
      </c>
      <c r="I11" s="5" t="s">
        <v>52</v>
      </c>
      <c r="J11" s="5" t="s">
        <v>53</v>
      </c>
      <c r="K11" s="5" t="s">
        <v>32</v>
      </c>
      <c r="L11" s="6">
        <v>0.33263888888888887</v>
      </c>
      <c r="M11" s="5" t="s">
        <v>164</v>
      </c>
      <c r="N11" s="5" t="s">
        <v>34</v>
      </c>
      <c r="O11" s="5" t="s">
        <v>24</v>
      </c>
    </row>
    <row r="12" spans="1:15" x14ac:dyDescent="0.25">
      <c r="A12" s="5" t="s">
        <v>15</v>
      </c>
      <c r="B12" s="5" t="str">
        <f>"FES1162518252"</f>
        <v>FES1162518252</v>
      </c>
      <c r="C12" s="5" t="s">
        <v>16</v>
      </c>
      <c r="D12" s="5">
        <v>1</v>
      </c>
      <c r="E12" s="5">
        <v>2170540080</v>
      </c>
      <c r="F12" s="5" t="s">
        <v>17</v>
      </c>
      <c r="G12" s="5" t="s">
        <v>18</v>
      </c>
      <c r="H12" s="5" t="s">
        <v>46</v>
      </c>
      <c r="I12" s="5" t="s">
        <v>47</v>
      </c>
      <c r="J12" s="5" t="s">
        <v>54</v>
      </c>
      <c r="K12" s="5" t="s">
        <v>32</v>
      </c>
      <c r="L12" s="6">
        <v>0.54166666666666663</v>
      </c>
      <c r="M12" s="5" t="s">
        <v>165</v>
      </c>
      <c r="N12" s="5" t="s">
        <v>34</v>
      </c>
      <c r="O12" s="5" t="s">
        <v>24</v>
      </c>
    </row>
    <row r="13" spans="1:15" x14ac:dyDescent="0.25">
      <c r="A13" s="5" t="s">
        <v>15</v>
      </c>
      <c r="B13" s="5" t="str">
        <f>"FES1162518224"</f>
        <v>FES1162518224</v>
      </c>
      <c r="C13" s="5" t="s">
        <v>16</v>
      </c>
      <c r="D13" s="5">
        <v>1</v>
      </c>
      <c r="E13" s="5">
        <v>2170540078</v>
      </c>
      <c r="F13" s="5" t="s">
        <v>17</v>
      </c>
      <c r="G13" s="5" t="s">
        <v>18</v>
      </c>
      <c r="H13" s="5" t="s">
        <v>40</v>
      </c>
      <c r="I13" s="5" t="s">
        <v>41</v>
      </c>
      <c r="J13" s="5" t="s">
        <v>55</v>
      </c>
      <c r="K13" s="5" t="s">
        <v>32</v>
      </c>
      <c r="L13" s="6">
        <v>0.47916666666666669</v>
      </c>
      <c r="M13" s="5" t="s">
        <v>166</v>
      </c>
      <c r="N13" s="5" t="s">
        <v>34</v>
      </c>
      <c r="O13" s="5" t="s">
        <v>24</v>
      </c>
    </row>
    <row r="14" spans="1:15" x14ac:dyDescent="0.25">
      <c r="A14" s="5" t="s">
        <v>15</v>
      </c>
      <c r="B14" s="5" t="str">
        <f>"FES1162518236"</f>
        <v>FES1162518236</v>
      </c>
      <c r="C14" s="5" t="s">
        <v>16</v>
      </c>
      <c r="D14" s="5">
        <v>1</v>
      </c>
      <c r="E14" s="5">
        <v>2170540090</v>
      </c>
      <c r="F14" s="5" t="s">
        <v>17</v>
      </c>
      <c r="G14" s="5" t="s">
        <v>18</v>
      </c>
      <c r="H14" s="5" t="s">
        <v>51</v>
      </c>
      <c r="I14" s="5" t="s">
        <v>56</v>
      </c>
      <c r="J14" s="5" t="s">
        <v>57</v>
      </c>
      <c r="K14" s="5" t="s">
        <v>32</v>
      </c>
      <c r="L14" s="6">
        <v>0.40625</v>
      </c>
      <c r="M14" s="5" t="s">
        <v>167</v>
      </c>
      <c r="N14" s="5" t="s">
        <v>34</v>
      </c>
      <c r="O14" s="5" t="s">
        <v>24</v>
      </c>
    </row>
    <row r="15" spans="1:15" x14ac:dyDescent="0.25">
      <c r="A15" s="5" t="s">
        <v>15</v>
      </c>
      <c r="B15" s="5" t="str">
        <f>"FES1162518237"</f>
        <v>FES1162518237</v>
      </c>
      <c r="C15" s="5" t="s">
        <v>16</v>
      </c>
      <c r="D15" s="5">
        <v>1</v>
      </c>
      <c r="E15" s="5">
        <v>2170540091</v>
      </c>
      <c r="F15" s="5" t="s">
        <v>17</v>
      </c>
      <c r="G15" s="5" t="s">
        <v>18</v>
      </c>
      <c r="H15" s="5" t="s">
        <v>51</v>
      </c>
      <c r="I15" s="5" t="s">
        <v>56</v>
      </c>
      <c r="J15" s="5" t="s">
        <v>58</v>
      </c>
      <c r="K15" s="5" t="s">
        <v>32</v>
      </c>
      <c r="L15" s="6">
        <v>0.375</v>
      </c>
      <c r="M15" s="5" t="s">
        <v>168</v>
      </c>
      <c r="N15" s="5" t="s">
        <v>34</v>
      </c>
      <c r="O15" s="5" t="s">
        <v>24</v>
      </c>
    </row>
    <row r="16" spans="1:15" x14ac:dyDescent="0.25">
      <c r="A16" s="5" t="s">
        <v>15</v>
      </c>
      <c r="B16" s="5" t="str">
        <f>"FES1162518270"</f>
        <v>FES1162518270</v>
      </c>
      <c r="C16" s="5" t="s">
        <v>16</v>
      </c>
      <c r="D16" s="5">
        <v>2</v>
      </c>
      <c r="E16" s="5">
        <v>2170535782</v>
      </c>
      <c r="F16" s="5" t="s">
        <v>17</v>
      </c>
      <c r="G16" s="5" t="s">
        <v>18</v>
      </c>
      <c r="H16" s="5" t="s">
        <v>26</v>
      </c>
      <c r="I16" s="5" t="s">
        <v>27</v>
      </c>
      <c r="J16" s="5" t="s">
        <v>59</v>
      </c>
      <c r="K16" s="5" t="s">
        <v>32</v>
      </c>
      <c r="L16" s="6">
        <v>0.38541666666666669</v>
      </c>
      <c r="M16" s="5" t="s">
        <v>169</v>
      </c>
      <c r="N16" s="5" t="s">
        <v>34</v>
      </c>
      <c r="O16" s="5" t="s">
        <v>24</v>
      </c>
    </row>
    <row r="17" spans="1:15" x14ac:dyDescent="0.25">
      <c r="A17" s="5" t="s">
        <v>15</v>
      </c>
      <c r="B17" s="5" t="str">
        <f>"FES1162518255"</f>
        <v>FES1162518255</v>
      </c>
      <c r="C17" s="5" t="s">
        <v>16</v>
      </c>
      <c r="D17" s="5">
        <v>1</v>
      </c>
      <c r="E17" s="5">
        <v>2170540104</v>
      </c>
      <c r="F17" s="5" t="s">
        <v>17</v>
      </c>
      <c r="G17" s="5" t="s">
        <v>18</v>
      </c>
      <c r="H17" s="5" t="s">
        <v>46</v>
      </c>
      <c r="I17" s="5" t="s">
        <v>49</v>
      </c>
      <c r="J17" s="5" t="s">
        <v>60</v>
      </c>
      <c r="K17" s="5" t="s">
        <v>32</v>
      </c>
      <c r="L17" s="6">
        <v>0.4375</v>
      </c>
      <c r="M17" s="5" t="s">
        <v>170</v>
      </c>
      <c r="N17" s="5" t="s">
        <v>34</v>
      </c>
      <c r="O17" s="5" t="s">
        <v>24</v>
      </c>
    </row>
    <row r="18" spans="1:15" x14ac:dyDescent="0.25">
      <c r="A18" s="5" t="s">
        <v>15</v>
      </c>
      <c r="B18" s="5" t="str">
        <f>"FES1162518246"</f>
        <v>FES1162518246</v>
      </c>
      <c r="C18" s="5" t="s">
        <v>16</v>
      </c>
      <c r="D18" s="5">
        <v>1</v>
      </c>
      <c r="E18" s="5">
        <v>2170540094</v>
      </c>
      <c r="F18" s="5" t="s">
        <v>17</v>
      </c>
      <c r="G18" s="5" t="s">
        <v>18</v>
      </c>
      <c r="H18" s="5" t="s">
        <v>51</v>
      </c>
      <c r="I18" s="5" t="s">
        <v>56</v>
      </c>
      <c r="J18" s="5" t="s">
        <v>58</v>
      </c>
      <c r="K18" s="5" t="s">
        <v>32</v>
      </c>
      <c r="L18" s="6">
        <v>0.375</v>
      </c>
      <c r="M18" s="5" t="s">
        <v>168</v>
      </c>
      <c r="N18" s="5" t="s">
        <v>34</v>
      </c>
      <c r="O18" s="5" t="s">
        <v>24</v>
      </c>
    </row>
    <row r="19" spans="1:15" x14ac:dyDescent="0.25">
      <c r="A19" s="5" t="s">
        <v>15</v>
      </c>
      <c r="B19" s="5" t="str">
        <f>"FES1162518220"</f>
        <v>FES1162518220</v>
      </c>
      <c r="C19" s="5" t="s">
        <v>16</v>
      </c>
      <c r="D19" s="5">
        <v>1</v>
      </c>
      <c r="E19" s="5">
        <v>2170540070</v>
      </c>
      <c r="F19" s="5" t="s">
        <v>17</v>
      </c>
      <c r="G19" s="5" t="s">
        <v>18</v>
      </c>
      <c r="H19" s="5" t="s">
        <v>51</v>
      </c>
      <c r="I19" s="5" t="s">
        <v>56</v>
      </c>
      <c r="J19" s="5" t="s">
        <v>58</v>
      </c>
      <c r="K19" s="5" t="s">
        <v>32</v>
      </c>
      <c r="L19" s="6">
        <v>0.375</v>
      </c>
      <c r="M19" s="5" t="s">
        <v>171</v>
      </c>
      <c r="N19" s="5" t="s">
        <v>34</v>
      </c>
      <c r="O19" s="5" t="s">
        <v>24</v>
      </c>
    </row>
    <row r="20" spans="1:15" x14ac:dyDescent="0.25">
      <c r="A20" s="5" t="s">
        <v>15</v>
      </c>
      <c r="B20" s="5" t="str">
        <f>"FES1162517533"</f>
        <v>FES1162517533</v>
      </c>
      <c r="C20" s="5" t="s">
        <v>16</v>
      </c>
      <c r="D20" s="5">
        <v>1</v>
      </c>
      <c r="E20" s="5">
        <v>2170537198</v>
      </c>
      <c r="F20" s="5" t="s">
        <v>17</v>
      </c>
      <c r="G20" s="5" t="s">
        <v>18</v>
      </c>
      <c r="H20" s="5" t="s">
        <v>26</v>
      </c>
      <c r="I20" s="5" t="s">
        <v>27</v>
      </c>
      <c r="J20" s="5" t="s">
        <v>28</v>
      </c>
      <c r="K20" s="5" t="s">
        <v>32</v>
      </c>
      <c r="L20" s="6">
        <v>0.46875</v>
      </c>
      <c r="M20" s="5" t="s">
        <v>172</v>
      </c>
      <c r="N20" s="5" t="s">
        <v>34</v>
      </c>
      <c r="O20" s="5" t="s">
        <v>24</v>
      </c>
    </row>
    <row r="21" spans="1:15" x14ac:dyDescent="0.25">
      <c r="A21" s="13" t="s">
        <v>15</v>
      </c>
      <c r="B21" s="13" t="str">
        <f>"FES1162518242"</f>
        <v>FES1162518242</v>
      </c>
      <c r="C21" s="13" t="s">
        <v>16</v>
      </c>
      <c r="D21" s="13">
        <v>1</v>
      </c>
      <c r="E21" s="13">
        <v>2170539774</v>
      </c>
      <c r="F21" s="13" t="s">
        <v>17</v>
      </c>
      <c r="G21" s="13" t="s">
        <v>18</v>
      </c>
      <c r="H21" s="13" t="s">
        <v>26</v>
      </c>
      <c r="I21" s="13" t="s">
        <v>61</v>
      </c>
      <c r="J21" s="13" t="s">
        <v>62</v>
      </c>
      <c r="K21" s="13" t="s">
        <v>32</v>
      </c>
      <c r="L21" s="14">
        <v>0.4861111111111111</v>
      </c>
      <c r="M21" s="13" t="s">
        <v>408</v>
      </c>
      <c r="N21" s="13" t="s">
        <v>34</v>
      </c>
      <c r="O21" s="13" t="s">
        <v>24</v>
      </c>
    </row>
    <row r="22" spans="1:15" x14ac:dyDescent="0.25">
      <c r="A22" s="5" t="s">
        <v>15</v>
      </c>
      <c r="B22" s="5" t="str">
        <f>"FES1162518222"</f>
        <v>FES1162518222</v>
      </c>
      <c r="C22" s="5" t="s">
        <v>16</v>
      </c>
      <c r="D22" s="5">
        <v>1</v>
      </c>
      <c r="E22" s="5">
        <v>2170540075</v>
      </c>
      <c r="F22" s="5" t="s">
        <v>17</v>
      </c>
      <c r="G22" s="5" t="s">
        <v>18</v>
      </c>
      <c r="H22" s="5" t="s">
        <v>46</v>
      </c>
      <c r="I22" s="5" t="s">
        <v>47</v>
      </c>
      <c r="J22" s="5" t="s">
        <v>63</v>
      </c>
      <c r="K22" s="5" t="s">
        <v>32</v>
      </c>
      <c r="L22" s="6">
        <v>0.4375</v>
      </c>
      <c r="M22" s="5" t="s">
        <v>173</v>
      </c>
      <c r="N22" s="5" t="s">
        <v>34</v>
      </c>
      <c r="O22" s="5" t="s">
        <v>24</v>
      </c>
    </row>
    <row r="23" spans="1:15" x14ac:dyDescent="0.25">
      <c r="A23" s="5" t="s">
        <v>15</v>
      </c>
      <c r="B23" s="5" t="str">
        <f>"FES1162518161"</f>
        <v>FES1162518161</v>
      </c>
      <c r="C23" s="5" t="s">
        <v>16</v>
      </c>
      <c r="D23" s="5">
        <v>1</v>
      </c>
      <c r="E23" s="5">
        <v>2170540007</v>
      </c>
      <c r="F23" s="5" t="s">
        <v>17</v>
      </c>
      <c r="G23" s="5" t="s">
        <v>18</v>
      </c>
      <c r="H23" s="5" t="s">
        <v>46</v>
      </c>
      <c r="I23" s="5" t="s">
        <v>47</v>
      </c>
      <c r="J23" s="5" t="s">
        <v>64</v>
      </c>
      <c r="K23" s="5" t="s">
        <v>32</v>
      </c>
      <c r="L23" s="6">
        <v>0.4375</v>
      </c>
      <c r="M23" s="5" t="s">
        <v>174</v>
      </c>
      <c r="N23" s="5" t="s">
        <v>34</v>
      </c>
      <c r="O23" s="5" t="s">
        <v>24</v>
      </c>
    </row>
    <row r="24" spans="1:15" x14ac:dyDescent="0.25">
      <c r="A24" s="5" t="s">
        <v>15</v>
      </c>
      <c r="B24" s="5" t="str">
        <f>"FES1162518240"</f>
        <v>FES1162518240</v>
      </c>
      <c r="C24" s="5" t="s">
        <v>16</v>
      </c>
      <c r="D24" s="5">
        <v>1</v>
      </c>
      <c r="E24" s="5">
        <v>2170538437</v>
      </c>
      <c r="F24" s="5" t="s">
        <v>17</v>
      </c>
      <c r="G24" s="5" t="s">
        <v>18</v>
      </c>
      <c r="H24" s="5" t="s">
        <v>51</v>
      </c>
      <c r="I24" s="5" t="s">
        <v>65</v>
      </c>
      <c r="J24" s="5" t="s">
        <v>66</v>
      </c>
      <c r="K24" s="5" t="s">
        <v>32</v>
      </c>
      <c r="L24" s="6">
        <v>0.42638888888888887</v>
      </c>
      <c r="M24" s="5" t="s">
        <v>175</v>
      </c>
      <c r="N24" s="5" t="s">
        <v>34</v>
      </c>
      <c r="O24" s="5" t="s">
        <v>24</v>
      </c>
    </row>
    <row r="25" spans="1:15" x14ac:dyDescent="0.25">
      <c r="A25" s="5" t="s">
        <v>15</v>
      </c>
      <c r="B25" s="5" t="str">
        <f>"FES1162518225"</f>
        <v>FES1162518225</v>
      </c>
      <c r="C25" s="5" t="s">
        <v>16</v>
      </c>
      <c r="D25" s="5">
        <v>1</v>
      </c>
      <c r="E25" s="5">
        <v>2170540079</v>
      </c>
      <c r="F25" s="5" t="s">
        <v>17</v>
      </c>
      <c r="G25" s="5" t="s">
        <v>18</v>
      </c>
      <c r="H25" s="5" t="s">
        <v>46</v>
      </c>
      <c r="I25" s="5" t="s">
        <v>47</v>
      </c>
      <c r="J25" s="5" t="s">
        <v>64</v>
      </c>
      <c r="K25" s="5" t="s">
        <v>32</v>
      </c>
      <c r="L25" s="6">
        <v>0.4375</v>
      </c>
      <c r="M25" s="5" t="s">
        <v>174</v>
      </c>
      <c r="N25" s="5" t="s">
        <v>34</v>
      </c>
      <c r="O25" s="5" t="s">
        <v>24</v>
      </c>
    </row>
    <row r="26" spans="1:15" x14ac:dyDescent="0.25">
      <c r="A26" s="5" t="s">
        <v>15</v>
      </c>
      <c r="B26" s="5" t="str">
        <f>"FES1162518219"</f>
        <v>FES1162518219</v>
      </c>
      <c r="C26" s="5" t="s">
        <v>16</v>
      </c>
      <c r="D26" s="5">
        <v>1</v>
      </c>
      <c r="E26" s="5">
        <v>2170540069</v>
      </c>
      <c r="F26" s="5" t="s">
        <v>17</v>
      </c>
      <c r="G26" s="5" t="s">
        <v>18</v>
      </c>
      <c r="H26" s="5" t="s">
        <v>51</v>
      </c>
      <c r="I26" s="5" t="s">
        <v>56</v>
      </c>
      <c r="J26" s="5" t="s">
        <v>58</v>
      </c>
      <c r="K26" s="5" t="s">
        <v>32</v>
      </c>
      <c r="L26" s="6">
        <v>0.375</v>
      </c>
      <c r="M26" s="5" t="s">
        <v>168</v>
      </c>
      <c r="N26" s="5" t="s">
        <v>34</v>
      </c>
      <c r="O26" s="5" t="s">
        <v>24</v>
      </c>
    </row>
    <row r="27" spans="1:15" x14ac:dyDescent="0.25">
      <c r="A27" s="5" t="s">
        <v>15</v>
      </c>
      <c r="B27" s="5" t="str">
        <f>"FES1162518232"</f>
        <v>FES1162518232</v>
      </c>
      <c r="C27" s="5" t="s">
        <v>16</v>
      </c>
      <c r="D27" s="5">
        <v>1</v>
      </c>
      <c r="E27" s="5">
        <v>2170540088</v>
      </c>
      <c r="F27" s="5" t="s">
        <v>17</v>
      </c>
      <c r="G27" s="5" t="s">
        <v>18</v>
      </c>
      <c r="H27" s="5" t="s">
        <v>51</v>
      </c>
      <c r="I27" s="5" t="s">
        <v>56</v>
      </c>
      <c r="J27" s="5" t="s">
        <v>67</v>
      </c>
      <c r="K27" s="5" t="s">
        <v>32</v>
      </c>
      <c r="L27" s="6">
        <v>0.37708333333333338</v>
      </c>
      <c r="M27" s="5" t="s">
        <v>176</v>
      </c>
      <c r="N27" s="5" t="s">
        <v>34</v>
      </c>
      <c r="O27" s="5" t="s">
        <v>24</v>
      </c>
    </row>
    <row r="28" spans="1:15" x14ac:dyDescent="0.25">
      <c r="A28" s="5" t="s">
        <v>15</v>
      </c>
      <c r="B28" s="5" t="str">
        <f>"FES1162518238"</f>
        <v>FES1162518238</v>
      </c>
      <c r="C28" s="5" t="s">
        <v>16</v>
      </c>
      <c r="D28" s="5">
        <v>1</v>
      </c>
      <c r="E28" s="5">
        <v>2170540093</v>
      </c>
      <c r="F28" s="5" t="s">
        <v>17</v>
      </c>
      <c r="G28" s="5" t="s">
        <v>18</v>
      </c>
      <c r="H28" s="5" t="s">
        <v>46</v>
      </c>
      <c r="I28" s="5" t="s">
        <v>47</v>
      </c>
      <c r="J28" s="5" t="s">
        <v>64</v>
      </c>
      <c r="K28" s="5" t="s">
        <v>32</v>
      </c>
      <c r="L28" s="6">
        <v>0.4375</v>
      </c>
      <c r="M28" s="5" t="s">
        <v>174</v>
      </c>
      <c r="N28" s="5" t="s">
        <v>34</v>
      </c>
      <c r="O28" s="5" t="s">
        <v>24</v>
      </c>
    </row>
    <row r="29" spans="1:15" x14ac:dyDescent="0.25">
      <c r="A29" s="5" t="s">
        <v>15</v>
      </c>
      <c r="B29" s="5" t="str">
        <f>"FES1162518213"</f>
        <v>FES1162518213</v>
      </c>
      <c r="C29" s="5" t="s">
        <v>16</v>
      </c>
      <c r="D29" s="5">
        <v>1</v>
      </c>
      <c r="E29" s="5">
        <v>2170540066</v>
      </c>
      <c r="F29" s="5" t="s">
        <v>17</v>
      </c>
      <c r="G29" s="5" t="s">
        <v>18</v>
      </c>
      <c r="H29" s="5" t="s">
        <v>51</v>
      </c>
      <c r="I29" s="5" t="s">
        <v>56</v>
      </c>
      <c r="J29" s="5" t="s">
        <v>68</v>
      </c>
      <c r="K29" s="5" t="s">
        <v>16</v>
      </c>
      <c r="L29" s="6">
        <v>0.3125</v>
      </c>
      <c r="M29" s="5" t="s">
        <v>177</v>
      </c>
      <c r="N29" s="5" t="s">
        <v>34</v>
      </c>
      <c r="O29" s="5" t="s">
        <v>24</v>
      </c>
    </row>
    <row r="30" spans="1:15" x14ac:dyDescent="0.25">
      <c r="A30" s="5" t="s">
        <v>15</v>
      </c>
      <c r="B30" s="5" t="str">
        <f>"FES1162518243"</f>
        <v>FES1162518243</v>
      </c>
      <c r="C30" s="5" t="s">
        <v>16</v>
      </c>
      <c r="D30" s="5">
        <v>1</v>
      </c>
      <c r="E30" s="5">
        <v>2170539970</v>
      </c>
      <c r="F30" s="5" t="s">
        <v>17</v>
      </c>
      <c r="G30" s="5" t="s">
        <v>18</v>
      </c>
      <c r="H30" s="5" t="s">
        <v>26</v>
      </c>
      <c r="I30" s="5" t="s">
        <v>27</v>
      </c>
      <c r="J30" s="5" t="s">
        <v>69</v>
      </c>
      <c r="K30" s="5" t="s">
        <v>32</v>
      </c>
      <c r="L30" s="6">
        <v>0.47916666666666669</v>
      </c>
      <c r="M30" s="5" t="s">
        <v>178</v>
      </c>
      <c r="N30" s="5" t="s">
        <v>34</v>
      </c>
      <c r="O30" s="5" t="s">
        <v>24</v>
      </c>
    </row>
    <row r="31" spans="1:15" x14ac:dyDescent="0.25">
      <c r="A31" s="5" t="s">
        <v>15</v>
      </c>
      <c r="B31" s="5" t="str">
        <f>"FES1162518254"</f>
        <v>FES1162518254</v>
      </c>
      <c r="C31" s="5" t="s">
        <v>16</v>
      </c>
      <c r="D31" s="5">
        <v>1</v>
      </c>
      <c r="E31" s="5">
        <v>2170540102</v>
      </c>
      <c r="F31" s="5" t="s">
        <v>17</v>
      </c>
      <c r="G31" s="5" t="s">
        <v>18</v>
      </c>
      <c r="H31" s="5" t="s">
        <v>26</v>
      </c>
      <c r="I31" s="5" t="s">
        <v>27</v>
      </c>
      <c r="J31" s="5" t="s">
        <v>70</v>
      </c>
      <c r="K31" s="5" t="s">
        <v>32</v>
      </c>
      <c r="L31" s="6">
        <v>0.40625</v>
      </c>
      <c r="M31" s="5" t="s">
        <v>179</v>
      </c>
      <c r="N31" s="5" t="s">
        <v>34</v>
      </c>
      <c r="O31" s="5" t="s">
        <v>24</v>
      </c>
    </row>
    <row r="32" spans="1:15" x14ac:dyDescent="0.25">
      <c r="A32" s="5" t="s">
        <v>15</v>
      </c>
      <c r="B32" s="5" t="str">
        <f>"FES1162518226"</f>
        <v>FES1162518226</v>
      </c>
      <c r="C32" s="5" t="s">
        <v>16</v>
      </c>
      <c r="D32" s="5">
        <v>1</v>
      </c>
      <c r="E32" s="5">
        <v>2170540081</v>
      </c>
      <c r="F32" s="5" t="s">
        <v>17</v>
      </c>
      <c r="G32" s="5" t="s">
        <v>18</v>
      </c>
      <c r="H32" s="5" t="s">
        <v>29</v>
      </c>
      <c r="I32" s="5" t="s">
        <v>71</v>
      </c>
      <c r="J32" s="5" t="s">
        <v>72</v>
      </c>
      <c r="K32" s="5" t="s">
        <v>32</v>
      </c>
      <c r="L32" s="6">
        <v>0.38541666666666669</v>
      </c>
      <c r="M32" s="5" t="s">
        <v>180</v>
      </c>
      <c r="N32" s="5" t="s">
        <v>34</v>
      </c>
      <c r="O32" s="5" t="s">
        <v>24</v>
      </c>
    </row>
    <row r="33" spans="1:15" x14ac:dyDescent="0.25">
      <c r="A33" s="5" t="s">
        <v>15</v>
      </c>
      <c r="B33" s="5" t="str">
        <f>"FES1162518260"</f>
        <v>FES1162518260</v>
      </c>
      <c r="C33" s="5" t="s">
        <v>16</v>
      </c>
      <c r="D33" s="5">
        <v>1</v>
      </c>
      <c r="E33" s="5">
        <v>2170540114</v>
      </c>
      <c r="F33" s="5" t="s">
        <v>17</v>
      </c>
      <c r="G33" s="5" t="s">
        <v>18</v>
      </c>
      <c r="H33" s="5" t="s">
        <v>51</v>
      </c>
      <c r="I33" s="5" t="s">
        <v>56</v>
      </c>
      <c r="J33" s="5" t="s">
        <v>57</v>
      </c>
      <c r="K33" s="5" t="s">
        <v>32</v>
      </c>
      <c r="L33" s="6">
        <v>0.40625</v>
      </c>
      <c r="M33" s="5" t="s">
        <v>167</v>
      </c>
      <c r="N33" s="5" t="s">
        <v>34</v>
      </c>
      <c r="O33" s="5" t="s">
        <v>24</v>
      </c>
    </row>
    <row r="34" spans="1:15" x14ac:dyDescent="0.25">
      <c r="A34" s="5" t="s">
        <v>15</v>
      </c>
      <c r="B34" s="5" t="str">
        <f>"FES1162518244"</f>
        <v>FES1162518244</v>
      </c>
      <c r="C34" s="5" t="s">
        <v>16</v>
      </c>
      <c r="D34" s="5">
        <v>1</v>
      </c>
      <c r="E34" s="5">
        <v>2170539977</v>
      </c>
      <c r="F34" s="5" t="s">
        <v>17</v>
      </c>
      <c r="G34" s="5" t="s">
        <v>18</v>
      </c>
      <c r="H34" s="5" t="s">
        <v>26</v>
      </c>
      <c r="I34" s="5" t="s">
        <v>27</v>
      </c>
      <c r="J34" s="5" t="s">
        <v>69</v>
      </c>
      <c r="K34" s="5" t="s">
        <v>32</v>
      </c>
      <c r="L34" s="6">
        <v>0.47916666666666669</v>
      </c>
      <c r="M34" s="5" t="s">
        <v>178</v>
      </c>
      <c r="N34" s="5" t="s">
        <v>34</v>
      </c>
      <c r="O34" s="5" t="s">
        <v>24</v>
      </c>
    </row>
    <row r="35" spans="1:15" x14ac:dyDescent="0.25">
      <c r="A35" s="13" t="s">
        <v>15</v>
      </c>
      <c r="B35" s="13" t="str">
        <f>"FES1162518266"</f>
        <v>FES1162518266</v>
      </c>
      <c r="C35" s="13" t="s">
        <v>16</v>
      </c>
      <c r="D35" s="13">
        <v>1</v>
      </c>
      <c r="E35" s="13">
        <v>2170540123</v>
      </c>
      <c r="F35" s="13" t="s">
        <v>17</v>
      </c>
      <c r="G35" s="13" t="s">
        <v>18</v>
      </c>
      <c r="H35" s="13" t="s">
        <v>26</v>
      </c>
      <c r="I35" s="13" t="s">
        <v>61</v>
      </c>
      <c r="J35" s="13" t="s">
        <v>73</v>
      </c>
      <c r="K35" s="13" t="s">
        <v>32</v>
      </c>
      <c r="L35" s="14">
        <v>0.50694444444444442</v>
      </c>
      <c r="M35" s="13" t="s">
        <v>409</v>
      </c>
      <c r="N35" s="13" t="s">
        <v>34</v>
      </c>
      <c r="O35" s="13" t="s">
        <v>24</v>
      </c>
    </row>
    <row r="36" spans="1:15" x14ac:dyDescent="0.25">
      <c r="A36" s="5" t="s">
        <v>15</v>
      </c>
      <c r="B36" s="5" t="str">
        <f>"FES1162518245"</f>
        <v>FES1162518245</v>
      </c>
      <c r="C36" s="5" t="s">
        <v>16</v>
      </c>
      <c r="D36" s="5">
        <v>1</v>
      </c>
      <c r="E36" s="5">
        <v>2170540092</v>
      </c>
      <c r="F36" s="5" t="s">
        <v>17</v>
      </c>
      <c r="G36" s="5" t="s">
        <v>18</v>
      </c>
      <c r="H36" s="5" t="s">
        <v>51</v>
      </c>
      <c r="I36" s="5" t="s">
        <v>56</v>
      </c>
      <c r="J36" s="5" t="s">
        <v>74</v>
      </c>
      <c r="K36" s="5" t="s">
        <v>32</v>
      </c>
      <c r="L36" s="6">
        <v>0.28888888888888892</v>
      </c>
      <c r="M36" s="5" t="s">
        <v>181</v>
      </c>
      <c r="N36" s="5" t="s">
        <v>34</v>
      </c>
      <c r="O36" s="5" t="s">
        <v>24</v>
      </c>
    </row>
    <row r="37" spans="1:15" x14ac:dyDescent="0.25">
      <c r="A37" s="5" t="s">
        <v>15</v>
      </c>
      <c r="B37" s="5" t="str">
        <f>"FES1162518265"</f>
        <v>FES1162518265</v>
      </c>
      <c r="C37" s="5" t="s">
        <v>16</v>
      </c>
      <c r="D37" s="5">
        <v>1</v>
      </c>
      <c r="E37" s="5">
        <v>2170540121</v>
      </c>
      <c r="F37" s="5" t="s">
        <v>17</v>
      </c>
      <c r="G37" s="5" t="s">
        <v>18</v>
      </c>
      <c r="H37" s="5" t="s">
        <v>26</v>
      </c>
      <c r="I37" s="5" t="s">
        <v>27</v>
      </c>
      <c r="J37" s="5" t="s">
        <v>75</v>
      </c>
      <c r="K37" s="5" t="s">
        <v>32</v>
      </c>
      <c r="L37" s="6">
        <v>0.41666666666666669</v>
      </c>
      <c r="M37" s="5" t="s">
        <v>182</v>
      </c>
      <c r="N37" s="5" t="s">
        <v>34</v>
      </c>
      <c r="O37" s="5" t="s">
        <v>24</v>
      </c>
    </row>
    <row r="38" spans="1:15" x14ac:dyDescent="0.25">
      <c r="A38" s="5" t="s">
        <v>15</v>
      </c>
      <c r="B38" s="5" t="str">
        <f>"FES1162518261"</f>
        <v>FES1162518261</v>
      </c>
      <c r="C38" s="5" t="s">
        <v>16</v>
      </c>
      <c r="D38" s="5">
        <v>1</v>
      </c>
      <c r="E38" s="5">
        <v>2170540115</v>
      </c>
      <c r="F38" s="5" t="s">
        <v>17</v>
      </c>
      <c r="G38" s="5" t="s">
        <v>18</v>
      </c>
      <c r="H38" s="5" t="s">
        <v>51</v>
      </c>
      <c r="I38" s="5" t="s">
        <v>56</v>
      </c>
      <c r="J38" s="5" t="s">
        <v>58</v>
      </c>
      <c r="K38" s="5" t="s">
        <v>32</v>
      </c>
      <c r="L38" s="6">
        <v>0.375</v>
      </c>
      <c r="M38" s="5" t="s">
        <v>168</v>
      </c>
      <c r="N38" s="5" t="s">
        <v>34</v>
      </c>
      <c r="O38" s="5" t="s">
        <v>24</v>
      </c>
    </row>
    <row r="39" spans="1:15" x14ac:dyDescent="0.25">
      <c r="A39" s="5" t="s">
        <v>15</v>
      </c>
      <c r="B39" s="5" t="str">
        <f>"FES1162518127"</f>
        <v>FES1162518127</v>
      </c>
      <c r="C39" s="5" t="s">
        <v>16</v>
      </c>
      <c r="D39" s="5">
        <v>2</v>
      </c>
      <c r="E39" s="5">
        <v>2170538541</v>
      </c>
      <c r="F39" s="5" t="s">
        <v>17</v>
      </c>
      <c r="G39" s="5" t="s">
        <v>18</v>
      </c>
      <c r="H39" s="5" t="s">
        <v>51</v>
      </c>
      <c r="I39" s="5" t="s">
        <v>56</v>
      </c>
      <c r="J39" s="5" t="s">
        <v>76</v>
      </c>
      <c r="K39" s="5" t="s">
        <v>32</v>
      </c>
      <c r="L39" s="6">
        <v>0.36805555555555558</v>
      </c>
      <c r="M39" s="5" t="s">
        <v>181</v>
      </c>
      <c r="N39" s="5" t="s">
        <v>34</v>
      </c>
      <c r="O39" s="5" t="s">
        <v>24</v>
      </c>
    </row>
    <row r="40" spans="1:15" x14ac:dyDescent="0.25">
      <c r="A40" s="5" t="s">
        <v>15</v>
      </c>
      <c r="B40" s="5" t="str">
        <f>"FES1162518149"</f>
        <v>FES1162518149</v>
      </c>
      <c r="C40" s="5" t="s">
        <v>16</v>
      </c>
      <c r="D40" s="5">
        <v>1</v>
      </c>
      <c r="E40" s="5">
        <v>2170539978</v>
      </c>
      <c r="F40" s="5" t="s">
        <v>17</v>
      </c>
      <c r="G40" s="5" t="s">
        <v>18</v>
      </c>
      <c r="H40" s="5" t="s">
        <v>26</v>
      </c>
      <c r="I40" s="5" t="s">
        <v>27</v>
      </c>
      <c r="J40" s="5" t="s">
        <v>75</v>
      </c>
      <c r="K40" s="5" t="s">
        <v>32</v>
      </c>
      <c r="L40" s="6">
        <v>0.41666666666666669</v>
      </c>
      <c r="M40" s="5" t="s">
        <v>182</v>
      </c>
      <c r="N40" s="5" t="s">
        <v>34</v>
      </c>
      <c r="O40" s="5" t="s">
        <v>24</v>
      </c>
    </row>
    <row r="41" spans="1:15" x14ac:dyDescent="0.25">
      <c r="A41" s="5" t="s">
        <v>15</v>
      </c>
      <c r="B41" s="5" t="str">
        <f>"FES1162518157"</f>
        <v>FES1162518157</v>
      </c>
      <c r="C41" s="5" t="s">
        <v>16</v>
      </c>
      <c r="D41" s="5">
        <v>1</v>
      </c>
      <c r="E41" s="5">
        <v>2170539997</v>
      </c>
      <c r="F41" s="5" t="s">
        <v>17</v>
      </c>
      <c r="G41" s="5" t="s">
        <v>18</v>
      </c>
      <c r="H41" s="5" t="s">
        <v>26</v>
      </c>
      <c r="I41" s="5" t="s">
        <v>27</v>
      </c>
      <c r="J41" s="5" t="s">
        <v>77</v>
      </c>
      <c r="K41" s="5" t="s">
        <v>32</v>
      </c>
      <c r="L41" s="6">
        <v>0.4861111111111111</v>
      </c>
      <c r="M41" s="5" t="s">
        <v>183</v>
      </c>
      <c r="N41" s="5" t="s">
        <v>34</v>
      </c>
      <c r="O41" s="5" t="s">
        <v>24</v>
      </c>
    </row>
    <row r="42" spans="1:15" x14ac:dyDescent="0.25">
      <c r="A42" s="13" t="s">
        <v>15</v>
      </c>
      <c r="B42" s="13" t="str">
        <f>"FES1162518193"</f>
        <v>FES1162518193</v>
      </c>
      <c r="C42" s="13" t="s">
        <v>16</v>
      </c>
      <c r="D42" s="13">
        <v>1</v>
      </c>
      <c r="E42" s="13">
        <v>2170540047</v>
      </c>
      <c r="F42" s="13" t="s">
        <v>17</v>
      </c>
      <c r="G42" s="13" t="s">
        <v>18</v>
      </c>
      <c r="H42" s="13" t="s">
        <v>26</v>
      </c>
      <c r="I42" s="13" t="s">
        <v>61</v>
      </c>
      <c r="J42" s="13" t="s">
        <v>78</v>
      </c>
      <c r="K42" s="13" t="s">
        <v>32</v>
      </c>
      <c r="L42" s="14">
        <v>0.47916666666666669</v>
      </c>
      <c r="M42" s="13" t="s">
        <v>410</v>
      </c>
      <c r="N42" s="13" t="s">
        <v>34</v>
      </c>
      <c r="O42" s="13" t="s">
        <v>24</v>
      </c>
    </row>
    <row r="43" spans="1:15" x14ac:dyDescent="0.25">
      <c r="A43" s="5" t="s">
        <v>15</v>
      </c>
      <c r="B43" s="5" t="str">
        <f>"FES1162518204"</f>
        <v>FES1162518204</v>
      </c>
      <c r="C43" s="5" t="s">
        <v>16</v>
      </c>
      <c r="D43" s="5">
        <v>1</v>
      </c>
      <c r="E43" s="5">
        <v>2170540052</v>
      </c>
      <c r="F43" s="5" t="s">
        <v>17</v>
      </c>
      <c r="G43" s="5" t="s">
        <v>18</v>
      </c>
      <c r="H43" s="5" t="s">
        <v>26</v>
      </c>
      <c r="I43" s="5" t="s">
        <v>27</v>
      </c>
      <c r="J43" s="5" t="s">
        <v>36</v>
      </c>
      <c r="K43" s="5" t="s">
        <v>32</v>
      </c>
      <c r="L43" s="6">
        <v>0.37152777777777773</v>
      </c>
      <c r="M43" s="5" t="s">
        <v>184</v>
      </c>
      <c r="N43" s="5" t="s">
        <v>34</v>
      </c>
      <c r="O43" s="5" t="s">
        <v>24</v>
      </c>
    </row>
    <row r="44" spans="1:15" x14ac:dyDescent="0.25">
      <c r="A44" s="5" t="s">
        <v>15</v>
      </c>
      <c r="B44" s="5" t="str">
        <f>"FES1162518147"</f>
        <v>FES1162518147</v>
      </c>
      <c r="C44" s="5" t="s">
        <v>16</v>
      </c>
      <c r="D44" s="5">
        <v>1</v>
      </c>
      <c r="E44" s="5">
        <v>2170539975</v>
      </c>
      <c r="F44" s="5" t="s">
        <v>17</v>
      </c>
      <c r="G44" s="5" t="s">
        <v>18</v>
      </c>
      <c r="H44" s="5" t="s">
        <v>26</v>
      </c>
      <c r="I44" s="5" t="s">
        <v>27</v>
      </c>
      <c r="J44" s="5" t="s">
        <v>79</v>
      </c>
      <c r="K44" s="5" t="s">
        <v>32</v>
      </c>
      <c r="L44" s="6">
        <v>0.41666666666666669</v>
      </c>
      <c r="M44" s="5" t="s">
        <v>185</v>
      </c>
      <c r="N44" s="5" t="s">
        <v>34</v>
      </c>
      <c r="O44" s="5" t="s">
        <v>24</v>
      </c>
    </row>
    <row r="45" spans="1:15" x14ac:dyDescent="0.25">
      <c r="A45" s="5" t="s">
        <v>15</v>
      </c>
      <c r="B45" s="5" t="str">
        <f>"FES1162518209"</f>
        <v>FES1162518209</v>
      </c>
      <c r="C45" s="5" t="s">
        <v>16</v>
      </c>
      <c r="D45" s="5">
        <v>1</v>
      </c>
      <c r="E45" s="5">
        <v>2170540062</v>
      </c>
      <c r="F45" s="5" t="s">
        <v>17</v>
      </c>
      <c r="G45" s="5" t="s">
        <v>18</v>
      </c>
      <c r="H45" s="5" t="s">
        <v>43</v>
      </c>
      <c r="I45" s="5" t="s">
        <v>44</v>
      </c>
      <c r="J45" s="5" t="s">
        <v>45</v>
      </c>
      <c r="K45" s="5" t="s">
        <v>32</v>
      </c>
      <c r="L45" s="6">
        <v>0.55208333333333337</v>
      </c>
      <c r="M45" s="5" t="s">
        <v>161</v>
      </c>
      <c r="N45" s="5" t="s">
        <v>34</v>
      </c>
      <c r="O45" s="5" t="s">
        <v>24</v>
      </c>
    </row>
    <row r="46" spans="1:15" x14ac:dyDescent="0.25">
      <c r="A46" s="5" t="s">
        <v>15</v>
      </c>
      <c r="B46" s="5" t="str">
        <f>"FES1162517210"</f>
        <v>FES1162517210</v>
      </c>
      <c r="C46" s="5" t="s">
        <v>16</v>
      </c>
      <c r="D46" s="5">
        <v>1</v>
      </c>
      <c r="E46" s="5">
        <v>2170536887</v>
      </c>
      <c r="F46" s="5" t="s">
        <v>17</v>
      </c>
      <c r="G46" s="5" t="s">
        <v>18</v>
      </c>
      <c r="H46" s="5" t="s">
        <v>19</v>
      </c>
      <c r="I46" s="5" t="s">
        <v>80</v>
      </c>
      <c r="J46" s="5" t="s">
        <v>81</v>
      </c>
      <c r="K46" s="5" t="s">
        <v>32</v>
      </c>
      <c r="L46" s="6">
        <v>0.41666666666666669</v>
      </c>
      <c r="M46" s="5" t="s">
        <v>186</v>
      </c>
      <c r="N46" s="5" t="s">
        <v>34</v>
      </c>
      <c r="O46" s="5" t="s">
        <v>24</v>
      </c>
    </row>
    <row r="47" spans="1:15" x14ac:dyDescent="0.25">
      <c r="A47" s="5" t="s">
        <v>15</v>
      </c>
      <c r="B47" s="5" t="str">
        <f>"FES1162518114"</f>
        <v>FES1162518114</v>
      </c>
      <c r="C47" s="5" t="s">
        <v>16</v>
      </c>
      <c r="D47" s="5">
        <v>1</v>
      </c>
      <c r="E47" s="5">
        <v>2170539944</v>
      </c>
      <c r="F47" s="5" t="s">
        <v>17</v>
      </c>
      <c r="G47" s="5" t="s">
        <v>18</v>
      </c>
      <c r="H47" s="5" t="s">
        <v>19</v>
      </c>
      <c r="I47" s="5" t="s">
        <v>82</v>
      </c>
      <c r="J47" s="5" t="s">
        <v>83</v>
      </c>
      <c r="K47" s="5" t="s">
        <v>32</v>
      </c>
      <c r="L47" s="6">
        <v>0.40625</v>
      </c>
      <c r="M47" s="5" t="s">
        <v>187</v>
      </c>
      <c r="N47" s="5" t="s">
        <v>34</v>
      </c>
      <c r="O47" s="5" t="s">
        <v>24</v>
      </c>
    </row>
    <row r="48" spans="1:15" x14ac:dyDescent="0.25">
      <c r="A48" s="5" t="s">
        <v>15</v>
      </c>
      <c r="B48" s="5" t="str">
        <f>"FES1162518123"</f>
        <v>FES1162518123</v>
      </c>
      <c r="C48" s="5" t="s">
        <v>16</v>
      </c>
      <c r="D48" s="5">
        <v>1</v>
      </c>
      <c r="E48" s="5">
        <v>2170537795</v>
      </c>
      <c r="F48" s="5" t="s">
        <v>17</v>
      </c>
      <c r="G48" s="5" t="s">
        <v>18</v>
      </c>
      <c r="H48" s="5" t="s">
        <v>18</v>
      </c>
      <c r="I48" s="5" t="s">
        <v>84</v>
      </c>
      <c r="J48" s="5" t="s">
        <v>85</v>
      </c>
      <c r="K48" s="5" t="s">
        <v>258</v>
      </c>
      <c r="L48" s="6">
        <v>0.42291666666666666</v>
      </c>
      <c r="M48" s="5" t="s">
        <v>423</v>
      </c>
      <c r="N48" s="5" t="s">
        <v>34</v>
      </c>
      <c r="O48" s="5" t="s">
        <v>24</v>
      </c>
    </row>
    <row r="49" spans="1:15" x14ac:dyDescent="0.25">
      <c r="A49" s="5" t="s">
        <v>15</v>
      </c>
      <c r="B49" s="5" t="str">
        <f>"FES1162517603"</f>
        <v>FES1162517603</v>
      </c>
      <c r="C49" s="5" t="s">
        <v>16</v>
      </c>
      <c r="D49" s="5">
        <v>2</v>
      </c>
      <c r="E49" s="5">
        <v>2170535191</v>
      </c>
      <c r="F49" s="5" t="s">
        <v>17</v>
      </c>
      <c r="G49" s="5" t="s">
        <v>18</v>
      </c>
      <c r="H49" s="5" t="s">
        <v>51</v>
      </c>
      <c r="I49" s="5" t="s">
        <v>56</v>
      </c>
      <c r="J49" s="5" t="s">
        <v>86</v>
      </c>
      <c r="K49" s="5" t="s">
        <v>32</v>
      </c>
      <c r="L49" s="6">
        <v>0.37638888888888888</v>
      </c>
      <c r="M49" s="5" t="s">
        <v>181</v>
      </c>
      <c r="N49" s="5" t="s">
        <v>34</v>
      </c>
      <c r="O49" s="5" t="s">
        <v>24</v>
      </c>
    </row>
    <row r="50" spans="1:15" x14ac:dyDescent="0.25">
      <c r="A50" s="5" t="s">
        <v>15</v>
      </c>
      <c r="B50" s="5" t="str">
        <f>"FES1162518015"</f>
        <v>FES1162518015</v>
      </c>
      <c r="C50" s="5" t="s">
        <v>16</v>
      </c>
      <c r="D50" s="5">
        <v>1</v>
      </c>
      <c r="E50" s="5">
        <v>2170539872</v>
      </c>
      <c r="F50" s="5" t="s">
        <v>17</v>
      </c>
      <c r="G50" s="5" t="s">
        <v>18</v>
      </c>
      <c r="H50" s="5" t="s">
        <v>46</v>
      </c>
      <c r="I50" s="5" t="s">
        <v>87</v>
      </c>
      <c r="J50" s="5" t="s">
        <v>88</v>
      </c>
      <c r="K50" s="5" t="s">
        <v>32</v>
      </c>
      <c r="L50" s="6">
        <v>0.4375</v>
      </c>
      <c r="M50" s="5" t="s">
        <v>188</v>
      </c>
      <c r="N50" s="5" t="s">
        <v>34</v>
      </c>
      <c r="O50" s="5" t="s">
        <v>24</v>
      </c>
    </row>
    <row r="51" spans="1:15" x14ac:dyDescent="0.25">
      <c r="A51" s="5" t="s">
        <v>15</v>
      </c>
      <c r="B51" s="5" t="str">
        <f>"FES1162518119"</f>
        <v>FES1162518119</v>
      </c>
      <c r="C51" s="5" t="s">
        <v>16</v>
      </c>
      <c r="D51" s="5">
        <v>1</v>
      </c>
      <c r="E51" s="5">
        <v>2170537667</v>
      </c>
      <c r="F51" s="5" t="s">
        <v>17</v>
      </c>
      <c r="G51" s="5" t="s">
        <v>18</v>
      </c>
      <c r="H51" s="5" t="s">
        <v>18</v>
      </c>
      <c r="I51" s="5" t="s">
        <v>89</v>
      </c>
      <c r="J51" s="5" t="s">
        <v>90</v>
      </c>
      <c r="K51" s="5" t="s">
        <v>32</v>
      </c>
      <c r="L51" s="6">
        <v>0.41666666666666669</v>
      </c>
      <c r="M51" s="5" t="s">
        <v>189</v>
      </c>
      <c r="N51" s="5" t="s">
        <v>34</v>
      </c>
      <c r="O51" s="5" t="s">
        <v>24</v>
      </c>
    </row>
    <row r="52" spans="1:15" x14ac:dyDescent="0.25">
      <c r="A52" s="5" t="s">
        <v>15</v>
      </c>
      <c r="B52" s="5" t="str">
        <f>"FES1162518073"</f>
        <v>FES1162518073</v>
      </c>
      <c r="C52" s="5" t="s">
        <v>16</v>
      </c>
      <c r="D52" s="5">
        <v>2</v>
      </c>
      <c r="E52" s="5">
        <v>2170536491</v>
      </c>
      <c r="F52" s="5" t="s">
        <v>17</v>
      </c>
      <c r="G52" s="5" t="s">
        <v>18</v>
      </c>
      <c r="H52" s="5" t="s">
        <v>46</v>
      </c>
      <c r="I52" s="5" t="s">
        <v>87</v>
      </c>
      <c r="J52" s="5" t="s">
        <v>91</v>
      </c>
      <c r="K52" s="5" t="s">
        <v>32</v>
      </c>
      <c r="L52" s="6">
        <v>0.4375</v>
      </c>
      <c r="M52" s="5" t="s">
        <v>190</v>
      </c>
      <c r="N52" s="5" t="s">
        <v>34</v>
      </c>
      <c r="O52" s="5" t="s">
        <v>24</v>
      </c>
    </row>
    <row r="53" spans="1:15" x14ac:dyDescent="0.25">
      <c r="A53" s="5" t="s">
        <v>15</v>
      </c>
      <c r="B53" s="5" t="str">
        <f>"FES1162518202"</f>
        <v>FES1162518202</v>
      </c>
      <c r="C53" s="5" t="s">
        <v>16</v>
      </c>
      <c r="D53" s="5">
        <v>1</v>
      </c>
      <c r="E53" s="5">
        <v>2170540048</v>
      </c>
      <c r="F53" s="5" t="s">
        <v>17</v>
      </c>
      <c r="G53" s="5" t="s">
        <v>18</v>
      </c>
      <c r="H53" s="5" t="s">
        <v>26</v>
      </c>
      <c r="I53" s="5" t="s">
        <v>27</v>
      </c>
      <c r="J53" s="5" t="s">
        <v>92</v>
      </c>
      <c r="K53" s="5" t="s">
        <v>32</v>
      </c>
      <c r="L53" s="6">
        <v>0.41666666666666669</v>
      </c>
      <c r="M53" s="5" t="s">
        <v>191</v>
      </c>
      <c r="N53" s="5" t="s">
        <v>34</v>
      </c>
      <c r="O53" s="5" t="s">
        <v>24</v>
      </c>
    </row>
    <row r="54" spans="1:15" x14ac:dyDescent="0.25">
      <c r="A54" s="5" t="s">
        <v>15</v>
      </c>
      <c r="B54" s="5" t="str">
        <f>"FES1162518170"</f>
        <v>FES1162518170</v>
      </c>
      <c r="C54" s="5" t="s">
        <v>16</v>
      </c>
      <c r="D54" s="5">
        <v>1</v>
      </c>
      <c r="E54" s="5">
        <v>2170540015</v>
      </c>
      <c r="F54" s="5" t="s">
        <v>17</v>
      </c>
      <c r="G54" s="5" t="s">
        <v>18</v>
      </c>
      <c r="H54" s="5" t="s">
        <v>26</v>
      </c>
      <c r="I54" s="5" t="s">
        <v>27</v>
      </c>
      <c r="J54" s="5" t="s">
        <v>75</v>
      </c>
      <c r="K54" s="5" t="s">
        <v>32</v>
      </c>
      <c r="L54" s="6">
        <v>0.41666666666666669</v>
      </c>
      <c r="M54" s="5" t="s">
        <v>192</v>
      </c>
      <c r="N54" s="5" t="s">
        <v>34</v>
      </c>
      <c r="O54" s="5" t="s">
        <v>24</v>
      </c>
    </row>
    <row r="55" spans="1:15" x14ac:dyDescent="0.25">
      <c r="A55" s="5" t="s">
        <v>15</v>
      </c>
      <c r="B55" s="5" t="str">
        <f>"FES1162518176"</f>
        <v>FES1162518176</v>
      </c>
      <c r="C55" s="5" t="s">
        <v>16</v>
      </c>
      <c r="D55" s="5">
        <v>1</v>
      </c>
      <c r="E55" s="5">
        <v>2170540026</v>
      </c>
      <c r="F55" s="5" t="s">
        <v>17</v>
      </c>
      <c r="G55" s="5" t="s">
        <v>18</v>
      </c>
      <c r="H55" s="5" t="s">
        <v>26</v>
      </c>
      <c r="I55" s="5" t="s">
        <v>27</v>
      </c>
      <c r="J55" s="5" t="s">
        <v>75</v>
      </c>
      <c r="K55" s="5" t="s">
        <v>32</v>
      </c>
      <c r="L55" s="6">
        <v>0.41666666666666669</v>
      </c>
      <c r="M55" s="5" t="s">
        <v>193</v>
      </c>
      <c r="N55" s="5" t="s">
        <v>34</v>
      </c>
      <c r="O55" s="5" t="s">
        <v>24</v>
      </c>
    </row>
    <row r="56" spans="1:15" x14ac:dyDescent="0.25">
      <c r="A56" s="5" t="s">
        <v>15</v>
      </c>
      <c r="B56" s="5" t="str">
        <f>"FES1162518159"</f>
        <v>FES1162518159</v>
      </c>
      <c r="C56" s="5" t="s">
        <v>16</v>
      </c>
      <c r="D56" s="5">
        <v>1</v>
      </c>
      <c r="E56" s="5">
        <v>2170539999</v>
      </c>
      <c r="F56" s="5" t="s">
        <v>17</v>
      </c>
      <c r="G56" s="5" t="s">
        <v>18</v>
      </c>
      <c r="H56" s="5" t="s">
        <v>26</v>
      </c>
      <c r="I56" s="5" t="s">
        <v>27</v>
      </c>
      <c r="J56" s="5" t="s">
        <v>93</v>
      </c>
      <c r="K56" s="5" t="s">
        <v>32</v>
      </c>
      <c r="L56" s="6">
        <v>0.50694444444444442</v>
      </c>
      <c r="M56" s="5" t="s">
        <v>194</v>
      </c>
      <c r="N56" s="5" t="s">
        <v>34</v>
      </c>
      <c r="O56" s="5" t="s">
        <v>24</v>
      </c>
    </row>
    <row r="57" spans="1:15" x14ac:dyDescent="0.25">
      <c r="A57" s="5" t="s">
        <v>15</v>
      </c>
      <c r="B57" s="5" t="str">
        <f>"FES1162518158"</f>
        <v>FES1162518158</v>
      </c>
      <c r="C57" s="5" t="s">
        <v>16</v>
      </c>
      <c r="D57" s="5">
        <v>1</v>
      </c>
      <c r="E57" s="5">
        <v>2170539998</v>
      </c>
      <c r="F57" s="5" t="s">
        <v>17</v>
      </c>
      <c r="G57" s="5" t="s">
        <v>18</v>
      </c>
      <c r="H57" s="5" t="s">
        <v>19</v>
      </c>
      <c r="I57" s="5" t="s">
        <v>80</v>
      </c>
      <c r="J57" s="5" t="s">
        <v>81</v>
      </c>
      <c r="K57" s="5" t="s">
        <v>32</v>
      </c>
      <c r="L57" s="6">
        <v>0.41666666666666669</v>
      </c>
      <c r="M57" s="5" t="s">
        <v>195</v>
      </c>
      <c r="N57" s="5" t="s">
        <v>34</v>
      </c>
      <c r="O57" s="5" t="s">
        <v>24</v>
      </c>
    </row>
    <row r="58" spans="1:15" x14ac:dyDescent="0.25">
      <c r="A58" s="5" t="s">
        <v>15</v>
      </c>
      <c r="B58" s="5" t="str">
        <f>"FES1162517273"</f>
        <v>FES1162517273</v>
      </c>
      <c r="C58" s="5" t="s">
        <v>16</v>
      </c>
      <c r="D58" s="5">
        <v>1</v>
      </c>
      <c r="E58" s="5">
        <v>2170539187</v>
      </c>
      <c r="F58" s="5" t="s">
        <v>17</v>
      </c>
      <c r="G58" s="5" t="s">
        <v>18</v>
      </c>
      <c r="H58" s="5" t="s">
        <v>51</v>
      </c>
      <c r="I58" s="5" t="s">
        <v>56</v>
      </c>
      <c r="J58" s="5" t="s">
        <v>94</v>
      </c>
      <c r="K58" s="5" t="s">
        <v>16</v>
      </c>
      <c r="L58" s="6">
        <v>0.36458333333333331</v>
      </c>
      <c r="M58" s="5" t="s">
        <v>196</v>
      </c>
      <c r="N58" s="5" t="s">
        <v>34</v>
      </c>
      <c r="O58" s="5" t="s">
        <v>24</v>
      </c>
    </row>
    <row r="59" spans="1:15" x14ac:dyDescent="0.25">
      <c r="A59" s="13" t="s">
        <v>15</v>
      </c>
      <c r="B59" s="13" t="str">
        <f>"FES1162518165"</f>
        <v>FES1162518165</v>
      </c>
      <c r="C59" s="13" t="s">
        <v>16</v>
      </c>
      <c r="D59" s="13">
        <v>1</v>
      </c>
      <c r="E59" s="13">
        <v>2170540011</v>
      </c>
      <c r="F59" s="13" t="s">
        <v>17</v>
      </c>
      <c r="G59" s="13" t="s">
        <v>18</v>
      </c>
      <c r="H59" s="13" t="s">
        <v>26</v>
      </c>
      <c r="I59" s="13" t="s">
        <v>61</v>
      </c>
      <c r="J59" s="13" t="s">
        <v>73</v>
      </c>
      <c r="K59" s="13" t="s">
        <v>32</v>
      </c>
      <c r="L59" s="14">
        <v>0.50694444444444442</v>
      </c>
      <c r="M59" s="13" t="s">
        <v>411</v>
      </c>
      <c r="N59" s="13" t="s">
        <v>34</v>
      </c>
      <c r="O59" s="13" t="s">
        <v>24</v>
      </c>
    </row>
    <row r="60" spans="1:15" x14ac:dyDescent="0.25">
      <c r="A60" s="5" t="s">
        <v>15</v>
      </c>
      <c r="B60" s="5" t="str">
        <f>"FES1162518215"</f>
        <v>FES1162518215</v>
      </c>
      <c r="C60" s="5" t="s">
        <v>16</v>
      </c>
      <c r="D60" s="5">
        <v>1</v>
      </c>
      <c r="E60" s="5">
        <v>2170540068</v>
      </c>
      <c r="F60" s="5" t="s">
        <v>17</v>
      </c>
      <c r="G60" s="5" t="s">
        <v>18</v>
      </c>
      <c r="H60" s="5" t="s">
        <v>26</v>
      </c>
      <c r="I60" s="5" t="s">
        <v>27</v>
      </c>
      <c r="J60" s="5" t="s">
        <v>75</v>
      </c>
      <c r="K60" s="5" t="s">
        <v>32</v>
      </c>
      <c r="L60" s="6">
        <v>0.41666666666666669</v>
      </c>
      <c r="M60" s="5" t="s">
        <v>192</v>
      </c>
      <c r="N60" s="5" t="s">
        <v>34</v>
      </c>
      <c r="O60" s="5" t="s">
        <v>24</v>
      </c>
    </row>
    <row r="61" spans="1:15" x14ac:dyDescent="0.25">
      <c r="A61" s="5" t="s">
        <v>15</v>
      </c>
      <c r="B61" s="5" t="str">
        <f>"FES1162518122"</f>
        <v>FES1162518122</v>
      </c>
      <c r="C61" s="5" t="s">
        <v>16</v>
      </c>
      <c r="D61" s="5">
        <v>1</v>
      </c>
      <c r="E61" s="5">
        <v>2170537780</v>
      </c>
      <c r="F61" s="5" t="s">
        <v>17</v>
      </c>
      <c r="G61" s="5" t="s">
        <v>18</v>
      </c>
      <c r="H61" s="5" t="s">
        <v>51</v>
      </c>
      <c r="I61" s="5" t="s">
        <v>56</v>
      </c>
      <c r="J61" s="5" t="s">
        <v>95</v>
      </c>
      <c r="K61" s="5" t="s">
        <v>32</v>
      </c>
      <c r="L61" s="6">
        <v>0.31944444444444448</v>
      </c>
      <c r="M61" s="5" t="s">
        <v>197</v>
      </c>
      <c r="N61" s="5" t="s">
        <v>34</v>
      </c>
      <c r="O61" s="5" t="s">
        <v>24</v>
      </c>
    </row>
    <row r="62" spans="1:15" x14ac:dyDescent="0.25">
      <c r="A62" s="13" t="s">
        <v>15</v>
      </c>
      <c r="B62" s="13" t="str">
        <f>"FES1162518212"</f>
        <v>FES1162518212</v>
      </c>
      <c r="C62" s="13" t="s">
        <v>16</v>
      </c>
      <c r="D62" s="13">
        <v>1</v>
      </c>
      <c r="E62" s="13">
        <v>2170540065</v>
      </c>
      <c r="F62" s="13" t="s">
        <v>17</v>
      </c>
      <c r="G62" s="13" t="s">
        <v>18</v>
      </c>
      <c r="H62" s="13" t="s">
        <v>26</v>
      </c>
      <c r="I62" s="13" t="s">
        <v>61</v>
      </c>
      <c r="J62" s="13" t="s">
        <v>73</v>
      </c>
      <c r="K62" s="13" t="s">
        <v>32</v>
      </c>
      <c r="L62" s="14">
        <v>0.50694444444444442</v>
      </c>
      <c r="M62" s="13" t="s">
        <v>411</v>
      </c>
      <c r="N62" s="13" t="s">
        <v>34</v>
      </c>
      <c r="O62" s="13" t="s">
        <v>24</v>
      </c>
    </row>
    <row r="63" spans="1:15" x14ac:dyDescent="0.25">
      <c r="A63" s="5" t="s">
        <v>15</v>
      </c>
      <c r="B63" s="5" t="str">
        <f>"FES1162518137"</f>
        <v>FES1162518137</v>
      </c>
      <c r="C63" s="5" t="s">
        <v>16</v>
      </c>
      <c r="D63" s="5">
        <v>1</v>
      </c>
      <c r="E63" s="5">
        <v>2170539955</v>
      </c>
      <c r="F63" s="5" t="s">
        <v>17</v>
      </c>
      <c r="G63" s="5" t="s">
        <v>18</v>
      </c>
      <c r="H63" s="5" t="s">
        <v>26</v>
      </c>
      <c r="I63" s="5" t="s">
        <v>27</v>
      </c>
      <c r="J63" s="5" t="s">
        <v>96</v>
      </c>
      <c r="K63" s="5" t="s">
        <v>32</v>
      </c>
      <c r="L63" s="6">
        <v>0.36805555555555558</v>
      </c>
      <c r="M63" s="5" t="s">
        <v>198</v>
      </c>
      <c r="N63" s="5" t="s">
        <v>34</v>
      </c>
      <c r="O63" s="5" t="s">
        <v>24</v>
      </c>
    </row>
    <row r="64" spans="1:15" x14ac:dyDescent="0.25">
      <c r="A64" s="13" t="s">
        <v>15</v>
      </c>
      <c r="B64" s="13" t="str">
        <f>"FES1162518190"</f>
        <v>FES1162518190</v>
      </c>
      <c r="C64" s="13" t="s">
        <v>16</v>
      </c>
      <c r="D64" s="13">
        <v>1</v>
      </c>
      <c r="E64" s="13">
        <v>2170540041</v>
      </c>
      <c r="F64" s="13" t="s">
        <v>17</v>
      </c>
      <c r="G64" s="13" t="s">
        <v>18</v>
      </c>
      <c r="H64" s="13" t="s">
        <v>26</v>
      </c>
      <c r="I64" s="13" t="s">
        <v>61</v>
      </c>
      <c r="J64" s="13" t="s">
        <v>62</v>
      </c>
      <c r="K64" s="13" t="s">
        <v>32</v>
      </c>
      <c r="L64" s="14">
        <v>0.48541666666666666</v>
      </c>
      <c r="M64" s="13" t="s">
        <v>408</v>
      </c>
      <c r="N64" s="13" t="s">
        <v>34</v>
      </c>
      <c r="O64" s="13" t="s">
        <v>24</v>
      </c>
    </row>
    <row r="65" spans="1:15" x14ac:dyDescent="0.25">
      <c r="A65" s="5" t="s">
        <v>15</v>
      </c>
      <c r="B65" s="5" t="str">
        <f>"FES1162518229"</f>
        <v>FES1162518229</v>
      </c>
      <c r="C65" s="5" t="s">
        <v>16</v>
      </c>
      <c r="D65" s="5">
        <v>1</v>
      </c>
      <c r="E65" s="5">
        <v>2170540074</v>
      </c>
      <c r="F65" s="5" t="s">
        <v>17</v>
      </c>
      <c r="G65" s="5" t="s">
        <v>18</v>
      </c>
      <c r="H65" s="5" t="s">
        <v>26</v>
      </c>
      <c r="I65" s="5" t="s">
        <v>27</v>
      </c>
      <c r="J65" s="5" t="s">
        <v>28</v>
      </c>
      <c r="K65" s="5" t="s">
        <v>32</v>
      </c>
      <c r="L65" s="6">
        <v>0.46875</v>
      </c>
      <c r="M65" s="5" t="s">
        <v>199</v>
      </c>
      <c r="N65" s="5" t="s">
        <v>34</v>
      </c>
      <c r="O65" s="5" t="s">
        <v>24</v>
      </c>
    </row>
    <row r="66" spans="1:15" x14ac:dyDescent="0.25">
      <c r="A66" s="13" t="s">
        <v>15</v>
      </c>
      <c r="B66" s="13" t="str">
        <f>"FES1162518207"</f>
        <v>FES1162518207</v>
      </c>
      <c r="C66" s="13" t="s">
        <v>16</v>
      </c>
      <c r="D66" s="13">
        <v>1</v>
      </c>
      <c r="E66" s="13">
        <v>2170540060</v>
      </c>
      <c r="F66" s="13" t="s">
        <v>17</v>
      </c>
      <c r="G66" s="13" t="s">
        <v>18</v>
      </c>
      <c r="H66" s="13" t="s">
        <v>46</v>
      </c>
      <c r="I66" s="13" t="s">
        <v>97</v>
      </c>
      <c r="J66" s="13" t="s">
        <v>98</v>
      </c>
      <c r="K66" s="13" t="s">
        <v>258</v>
      </c>
      <c r="L66" s="14">
        <v>0.54166666666666663</v>
      </c>
      <c r="M66" s="13" t="s">
        <v>421</v>
      </c>
      <c r="N66" s="13" t="s">
        <v>34</v>
      </c>
      <c r="O66" s="13" t="s">
        <v>24</v>
      </c>
    </row>
    <row r="67" spans="1:15" x14ac:dyDescent="0.25">
      <c r="A67" s="5" t="s">
        <v>15</v>
      </c>
      <c r="B67" s="5" t="str">
        <f>"FES1162518189"</f>
        <v>FES1162518189</v>
      </c>
      <c r="C67" s="5" t="s">
        <v>16</v>
      </c>
      <c r="D67" s="5">
        <v>1</v>
      </c>
      <c r="E67" s="5">
        <v>2170540039</v>
      </c>
      <c r="F67" s="5" t="s">
        <v>17</v>
      </c>
      <c r="G67" s="5" t="s">
        <v>18</v>
      </c>
      <c r="H67" s="5" t="s">
        <v>29</v>
      </c>
      <c r="I67" s="5" t="s">
        <v>99</v>
      </c>
      <c r="J67" s="5" t="s">
        <v>100</v>
      </c>
      <c r="K67" s="5" t="s">
        <v>32</v>
      </c>
      <c r="L67" s="6">
        <v>0.48402777777777778</v>
      </c>
      <c r="M67" s="5" t="s">
        <v>200</v>
      </c>
      <c r="N67" s="5" t="s">
        <v>34</v>
      </c>
      <c r="O67" s="5" t="s">
        <v>24</v>
      </c>
    </row>
    <row r="68" spans="1:15" x14ac:dyDescent="0.25">
      <c r="A68" s="5" t="s">
        <v>15</v>
      </c>
      <c r="B68" s="5" t="str">
        <f>"FES1162518205"</f>
        <v>FES1162518205</v>
      </c>
      <c r="C68" s="5" t="s">
        <v>16</v>
      </c>
      <c r="D68" s="5">
        <v>1</v>
      </c>
      <c r="E68" s="5">
        <v>2170540058</v>
      </c>
      <c r="F68" s="5" t="s">
        <v>17</v>
      </c>
      <c r="G68" s="5" t="s">
        <v>18</v>
      </c>
      <c r="H68" s="5" t="s">
        <v>46</v>
      </c>
      <c r="I68" s="5" t="s">
        <v>47</v>
      </c>
      <c r="J68" s="5" t="s">
        <v>101</v>
      </c>
      <c r="K68" s="5" t="s">
        <v>32</v>
      </c>
      <c r="L68" s="6">
        <v>0.4375</v>
      </c>
      <c r="M68" s="5" t="s">
        <v>201</v>
      </c>
      <c r="N68" s="5" t="s">
        <v>34</v>
      </c>
      <c r="O68" s="5" t="s">
        <v>24</v>
      </c>
    </row>
    <row r="69" spans="1:15" x14ac:dyDescent="0.25">
      <c r="A69" s="5" t="s">
        <v>15</v>
      </c>
      <c r="B69" s="5" t="str">
        <f>"FES1162518192"</f>
        <v>FES1162518192</v>
      </c>
      <c r="C69" s="5" t="s">
        <v>16</v>
      </c>
      <c r="D69" s="5">
        <v>1</v>
      </c>
      <c r="E69" s="5">
        <v>2170540044</v>
      </c>
      <c r="F69" s="5" t="s">
        <v>17</v>
      </c>
      <c r="G69" s="5" t="s">
        <v>18</v>
      </c>
      <c r="H69" s="5" t="s">
        <v>46</v>
      </c>
      <c r="I69" s="5" t="s">
        <v>47</v>
      </c>
      <c r="J69" s="5" t="s">
        <v>102</v>
      </c>
      <c r="K69" s="5" t="s">
        <v>32</v>
      </c>
      <c r="L69" s="6">
        <v>0.4375</v>
      </c>
      <c r="M69" s="5" t="s">
        <v>202</v>
      </c>
      <c r="N69" s="5" t="s">
        <v>34</v>
      </c>
      <c r="O69" s="5" t="s">
        <v>24</v>
      </c>
    </row>
    <row r="70" spans="1:15" x14ac:dyDescent="0.25">
      <c r="A70" s="5" t="s">
        <v>15</v>
      </c>
      <c r="B70" s="5" t="str">
        <f>"FES1162518169"</f>
        <v>FES1162518169</v>
      </c>
      <c r="C70" s="5" t="s">
        <v>16</v>
      </c>
      <c r="D70" s="5">
        <v>1</v>
      </c>
      <c r="E70" s="5">
        <v>2170540014</v>
      </c>
      <c r="F70" s="5" t="s">
        <v>17</v>
      </c>
      <c r="G70" s="5" t="s">
        <v>18</v>
      </c>
      <c r="H70" s="5" t="s">
        <v>46</v>
      </c>
      <c r="I70" s="5" t="s">
        <v>47</v>
      </c>
      <c r="J70" s="5" t="s">
        <v>63</v>
      </c>
      <c r="K70" s="5" t="s">
        <v>32</v>
      </c>
      <c r="L70" s="6">
        <v>0.4375</v>
      </c>
      <c r="M70" s="5" t="s">
        <v>173</v>
      </c>
      <c r="N70" s="5" t="s">
        <v>34</v>
      </c>
      <c r="O70" s="5" t="s">
        <v>24</v>
      </c>
    </row>
    <row r="71" spans="1:15" x14ac:dyDescent="0.25">
      <c r="A71" s="5" t="s">
        <v>15</v>
      </c>
      <c r="B71" s="5" t="str">
        <f>"FES1162518172"</f>
        <v>FES1162518172</v>
      </c>
      <c r="C71" s="5" t="s">
        <v>16</v>
      </c>
      <c r="D71" s="5">
        <v>1</v>
      </c>
      <c r="E71" s="5">
        <v>2170540020</v>
      </c>
      <c r="F71" s="5" t="s">
        <v>17</v>
      </c>
      <c r="G71" s="5" t="s">
        <v>18</v>
      </c>
      <c r="H71" s="5" t="s">
        <v>26</v>
      </c>
      <c r="I71" s="5" t="s">
        <v>27</v>
      </c>
      <c r="J71" s="5" t="s">
        <v>75</v>
      </c>
      <c r="K71" s="5" t="s">
        <v>32</v>
      </c>
      <c r="L71" s="6">
        <v>0.41666666666666669</v>
      </c>
      <c r="M71" s="5" t="s">
        <v>203</v>
      </c>
      <c r="N71" s="5" t="s">
        <v>34</v>
      </c>
      <c r="O71" s="5" t="s">
        <v>24</v>
      </c>
    </row>
    <row r="72" spans="1:15" x14ac:dyDescent="0.25">
      <c r="A72" s="5" t="s">
        <v>15</v>
      </c>
      <c r="B72" s="5" t="str">
        <f>"FES1162518185"</f>
        <v>FES1162518185</v>
      </c>
      <c r="C72" s="5" t="s">
        <v>16</v>
      </c>
      <c r="D72" s="5">
        <v>1</v>
      </c>
      <c r="E72" s="5">
        <v>2170540031</v>
      </c>
      <c r="F72" s="5" t="s">
        <v>17</v>
      </c>
      <c r="G72" s="5" t="s">
        <v>18</v>
      </c>
      <c r="H72" s="5" t="s">
        <v>46</v>
      </c>
      <c r="I72" s="5" t="s">
        <v>87</v>
      </c>
      <c r="J72" s="5" t="s">
        <v>103</v>
      </c>
      <c r="K72" s="5" t="s">
        <v>32</v>
      </c>
      <c r="L72" s="6">
        <v>0.40972222222222227</v>
      </c>
      <c r="M72" s="5" t="s">
        <v>204</v>
      </c>
      <c r="N72" s="5" t="s">
        <v>34</v>
      </c>
      <c r="O72" s="5" t="s">
        <v>24</v>
      </c>
    </row>
    <row r="73" spans="1:15" x14ac:dyDescent="0.25">
      <c r="A73" s="5" t="s">
        <v>15</v>
      </c>
      <c r="B73" s="5" t="str">
        <f>"FES1162518155"</f>
        <v>FES1162518155</v>
      </c>
      <c r="C73" s="5" t="s">
        <v>16</v>
      </c>
      <c r="D73" s="5">
        <v>1</v>
      </c>
      <c r="E73" s="5">
        <v>2170539992</v>
      </c>
      <c r="F73" s="5" t="s">
        <v>17</v>
      </c>
      <c r="G73" s="5" t="s">
        <v>18</v>
      </c>
      <c r="H73" s="5" t="s">
        <v>51</v>
      </c>
      <c r="I73" s="5" t="s">
        <v>56</v>
      </c>
      <c r="J73" s="5" t="s">
        <v>104</v>
      </c>
      <c r="K73" s="5" t="s">
        <v>16</v>
      </c>
      <c r="L73" s="6">
        <v>0.3298611111111111</v>
      </c>
      <c r="M73" s="5" t="s">
        <v>177</v>
      </c>
      <c r="N73" s="5" t="s">
        <v>34</v>
      </c>
      <c r="O73" s="5" t="s">
        <v>24</v>
      </c>
    </row>
    <row r="74" spans="1:15" x14ac:dyDescent="0.25">
      <c r="A74" s="5" t="s">
        <v>15</v>
      </c>
      <c r="B74" s="5" t="str">
        <f>"FES1162517673"</f>
        <v>FES1162517673</v>
      </c>
      <c r="C74" s="5" t="s">
        <v>16</v>
      </c>
      <c r="D74" s="5">
        <v>1</v>
      </c>
      <c r="E74" s="5">
        <v>2170532338</v>
      </c>
      <c r="F74" s="5" t="s">
        <v>17</v>
      </c>
      <c r="G74" s="5" t="s">
        <v>18</v>
      </c>
      <c r="H74" s="5" t="s">
        <v>26</v>
      </c>
      <c r="I74" s="5" t="s">
        <v>27</v>
      </c>
      <c r="J74" s="5" t="s">
        <v>28</v>
      </c>
      <c r="K74" s="5" t="s">
        <v>32</v>
      </c>
      <c r="L74" s="6">
        <v>0.46875</v>
      </c>
      <c r="M74" s="5" t="s">
        <v>199</v>
      </c>
      <c r="N74" s="5" t="s">
        <v>34</v>
      </c>
      <c r="O74" s="5" t="s">
        <v>24</v>
      </c>
    </row>
    <row r="75" spans="1:15" x14ac:dyDescent="0.25">
      <c r="A75" s="3" t="s">
        <v>15</v>
      </c>
      <c r="B75" s="3" t="str">
        <f>"FES1162518124"</f>
        <v>FES1162518124</v>
      </c>
      <c r="C75" s="3" t="s">
        <v>16</v>
      </c>
      <c r="D75" s="3">
        <v>1</v>
      </c>
      <c r="E75" s="3">
        <v>2170537806</v>
      </c>
      <c r="F75" s="3" t="s">
        <v>17</v>
      </c>
      <c r="G75" s="3" t="s">
        <v>18</v>
      </c>
      <c r="H75" s="3" t="s">
        <v>19</v>
      </c>
      <c r="I75" s="3" t="s">
        <v>82</v>
      </c>
      <c r="J75" s="3" t="s">
        <v>105</v>
      </c>
      <c r="K75" s="3" t="s">
        <v>22</v>
      </c>
      <c r="L75" s="3"/>
      <c r="M75" s="3" t="s">
        <v>23</v>
      </c>
      <c r="N75" s="3" t="s">
        <v>299</v>
      </c>
      <c r="O75" s="15" t="s">
        <v>425</v>
      </c>
    </row>
    <row r="76" spans="1:15" x14ac:dyDescent="0.25">
      <c r="A76" s="5" t="s">
        <v>15</v>
      </c>
      <c r="B76" s="5" t="str">
        <f>"FES1162518018"</f>
        <v>FES1162518018</v>
      </c>
      <c r="C76" s="5" t="s">
        <v>16</v>
      </c>
      <c r="D76" s="5">
        <v>1</v>
      </c>
      <c r="E76" s="5">
        <v>2170539877</v>
      </c>
      <c r="F76" s="5" t="s">
        <v>17</v>
      </c>
      <c r="G76" s="5" t="s">
        <v>18</v>
      </c>
      <c r="H76" s="5" t="s">
        <v>29</v>
      </c>
      <c r="I76" s="5" t="s">
        <v>106</v>
      </c>
      <c r="J76" s="5" t="s">
        <v>107</v>
      </c>
      <c r="K76" s="5" t="s">
        <v>32</v>
      </c>
      <c r="L76" s="6">
        <v>0.4826388888888889</v>
      </c>
      <c r="M76" s="5" t="s">
        <v>205</v>
      </c>
      <c r="N76" s="5" t="s">
        <v>34</v>
      </c>
      <c r="O76" s="5" t="s">
        <v>24</v>
      </c>
    </row>
    <row r="77" spans="1:15" x14ac:dyDescent="0.25">
      <c r="A77" s="5" t="s">
        <v>15</v>
      </c>
      <c r="B77" s="5" t="str">
        <f>"FES1162518014"</f>
        <v>FES1162518014</v>
      </c>
      <c r="C77" s="5" t="s">
        <v>16</v>
      </c>
      <c r="D77" s="5">
        <v>1</v>
      </c>
      <c r="E77" s="5">
        <v>2170539870</v>
      </c>
      <c r="F77" s="5" t="s">
        <v>17</v>
      </c>
      <c r="G77" s="5" t="s">
        <v>18</v>
      </c>
      <c r="H77" s="5" t="s">
        <v>29</v>
      </c>
      <c r="I77" s="5" t="s">
        <v>99</v>
      </c>
      <c r="J77" s="5" t="s">
        <v>108</v>
      </c>
      <c r="K77" s="5" t="s">
        <v>32</v>
      </c>
      <c r="L77" s="6">
        <v>0.52916666666666667</v>
      </c>
      <c r="M77" s="5" t="s">
        <v>206</v>
      </c>
      <c r="N77" s="5" t="s">
        <v>34</v>
      </c>
      <c r="O77" s="5" t="s">
        <v>24</v>
      </c>
    </row>
    <row r="78" spans="1:15" x14ac:dyDescent="0.25">
      <c r="A78" s="5" t="s">
        <v>15</v>
      </c>
      <c r="B78" s="5" t="str">
        <f>"FES1162518046"</f>
        <v>FES1162518046</v>
      </c>
      <c r="C78" s="5" t="s">
        <v>16</v>
      </c>
      <c r="D78" s="5">
        <v>1</v>
      </c>
      <c r="E78" s="5">
        <v>210537817</v>
      </c>
      <c r="F78" s="5" t="s">
        <v>17</v>
      </c>
      <c r="G78" s="5" t="s">
        <v>18</v>
      </c>
      <c r="H78" s="5" t="s">
        <v>46</v>
      </c>
      <c r="I78" s="5" t="s">
        <v>87</v>
      </c>
      <c r="J78" s="5" t="s">
        <v>109</v>
      </c>
      <c r="K78" s="5" t="s">
        <v>32</v>
      </c>
      <c r="L78" s="6">
        <v>0.4375</v>
      </c>
      <c r="M78" s="5" t="s">
        <v>207</v>
      </c>
      <c r="N78" s="5" t="s">
        <v>34</v>
      </c>
      <c r="O78" s="5" t="s">
        <v>24</v>
      </c>
    </row>
    <row r="79" spans="1:15" x14ac:dyDescent="0.25">
      <c r="A79" s="5" t="s">
        <v>15</v>
      </c>
      <c r="B79" s="5" t="str">
        <f>"FES1162518021"</f>
        <v>FES1162518021</v>
      </c>
      <c r="C79" s="5" t="s">
        <v>16</v>
      </c>
      <c r="D79" s="5">
        <v>1</v>
      </c>
      <c r="E79" s="5">
        <v>2170539880</v>
      </c>
      <c r="F79" s="5" t="s">
        <v>17</v>
      </c>
      <c r="G79" s="5" t="s">
        <v>18</v>
      </c>
      <c r="H79" s="5" t="s">
        <v>46</v>
      </c>
      <c r="I79" s="5" t="s">
        <v>87</v>
      </c>
      <c r="J79" s="5" t="s">
        <v>103</v>
      </c>
      <c r="K79" s="5" t="s">
        <v>32</v>
      </c>
      <c r="L79" s="6">
        <v>0.40972222222222227</v>
      </c>
      <c r="M79" s="5" t="s">
        <v>204</v>
      </c>
      <c r="N79" s="5" t="s">
        <v>34</v>
      </c>
      <c r="O79" s="5" t="s">
        <v>24</v>
      </c>
    </row>
    <row r="80" spans="1:15" x14ac:dyDescent="0.25">
      <c r="A80" s="5" t="s">
        <v>15</v>
      </c>
      <c r="B80" s="5" t="str">
        <f>"FES1162518044"</f>
        <v>FES1162518044</v>
      </c>
      <c r="C80" s="5" t="s">
        <v>16</v>
      </c>
      <c r="D80" s="5">
        <v>1</v>
      </c>
      <c r="E80" s="5">
        <v>2170537785</v>
      </c>
      <c r="F80" s="5" t="s">
        <v>17</v>
      </c>
      <c r="G80" s="5" t="s">
        <v>18</v>
      </c>
      <c r="H80" s="5" t="s">
        <v>46</v>
      </c>
      <c r="I80" s="5" t="s">
        <v>47</v>
      </c>
      <c r="J80" s="5" t="s">
        <v>110</v>
      </c>
      <c r="K80" s="5" t="s">
        <v>32</v>
      </c>
      <c r="L80" s="6">
        <v>0.4375</v>
      </c>
      <c r="M80" s="5" t="s">
        <v>208</v>
      </c>
      <c r="N80" s="5" t="s">
        <v>34</v>
      </c>
      <c r="O80" s="5" t="s">
        <v>24</v>
      </c>
    </row>
    <row r="81" spans="1:15" x14ac:dyDescent="0.25">
      <c r="A81" s="5" t="s">
        <v>15</v>
      </c>
      <c r="B81" s="5" t="str">
        <f>"FES1162518074"</f>
        <v>FES1162518074</v>
      </c>
      <c r="C81" s="5" t="s">
        <v>16</v>
      </c>
      <c r="D81" s="5">
        <v>1</v>
      </c>
      <c r="E81" s="5">
        <v>2170539899</v>
      </c>
      <c r="F81" s="5" t="s">
        <v>17</v>
      </c>
      <c r="G81" s="5" t="s">
        <v>18</v>
      </c>
      <c r="H81" s="5" t="s">
        <v>51</v>
      </c>
      <c r="I81" s="5" t="s">
        <v>56</v>
      </c>
      <c r="J81" s="5" t="s">
        <v>67</v>
      </c>
      <c r="K81" s="5" t="s">
        <v>32</v>
      </c>
      <c r="L81" s="6">
        <v>0.37708333333333338</v>
      </c>
      <c r="M81" s="5" t="s">
        <v>176</v>
      </c>
      <c r="N81" s="5" t="s">
        <v>34</v>
      </c>
      <c r="O81" s="5" t="s">
        <v>24</v>
      </c>
    </row>
    <row r="82" spans="1:15" x14ac:dyDescent="0.25">
      <c r="A82" s="5" t="s">
        <v>15</v>
      </c>
      <c r="B82" s="5" t="str">
        <f>"FES1162518101"</f>
        <v>FES1162518101</v>
      </c>
      <c r="C82" s="5" t="s">
        <v>16</v>
      </c>
      <c r="D82" s="5">
        <v>1</v>
      </c>
      <c r="E82" s="5">
        <v>2170539876</v>
      </c>
      <c r="F82" s="5" t="s">
        <v>17</v>
      </c>
      <c r="G82" s="5" t="s">
        <v>18</v>
      </c>
      <c r="H82" s="5" t="s">
        <v>51</v>
      </c>
      <c r="I82" s="5" t="s">
        <v>56</v>
      </c>
      <c r="J82" s="5" t="s">
        <v>111</v>
      </c>
      <c r="K82" s="5" t="s">
        <v>16</v>
      </c>
      <c r="L82" s="6">
        <v>0.34722222222222227</v>
      </c>
      <c r="M82" s="5" t="s">
        <v>177</v>
      </c>
      <c r="N82" s="5" t="s">
        <v>34</v>
      </c>
      <c r="O82" s="5" t="s">
        <v>24</v>
      </c>
    </row>
    <row r="83" spans="1:15" x14ac:dyDescent="0.25">
      <c r="A83" s="5" t="s">
        <v>15</v>
      </c>
      <c r="B83" s="5" t="str">
        <f>"FES1162517642"</f>
        <v>FES1162517642</v>
      </c>
      <c r="C83" s="5" t="s">
        <v>16</v>
      </c>
      <c r="D83" s="5">
        <v>1</v>
      </c>
      <c r="E83" s="5">
        <v>2170539326</v>
      </c>
      <c r="F83" s="5" t="s">
        <v>17</v>
      </c>
      <c r="G83" s="5" t="s">
        <v>18</v>
      </c>
      <c r="H83" s="5" t="s">
        <v>26</v>
      </c>
      <c r="I83" s="5" t="s">
        <v>27</v>
      </c>
      <c r="J83" s="5" t="s">
        <v>112</v>
      </c>
      <c r="K83" s="5" t="s">
        <v>32</v>
      </c>
      <c r="L83" s="6">
        <v>0.55208333333333337</v>
      </c>
      <c r="M83" s="5" t="s">
        <v>209</v>
      </c>
      <c r="N83" s="5" t="s">
        <v>34</v>
      </c>
      <c r="O83" s="5" t="s">
        <v>24</v>
      </c>
    </row>
    <row r="84" spans="1:15" x14ac:dyDescent="0.25">
      <c r="A84" s="13" t="s">
        <v>15</v>
      </c>
      <c r="B84" s="13" t="str">
        <f>"FES1162517700"</f>
        <v>FES1162517700</v>
      </c>
      <c r="C84" s="13" t="s">
        <v>16</v>
      </c>
      <c r="D84" s="13">
        <v>1</v>
      </c>
      <c r="E84" s="13">
        <v>2170538229</v>
      </c>
      <c r="F84" s="13" t="s">
        <v>17</v>
      </c>
      <c r="G84" s="13" t="s">
        <v>18</v>
      </c>
      <c r="H84" s="13" t="s">
        <v>26</v>
      </c>
      <c r="I84" s="13" t="s">
        <v>61</v>
      </c>
      <c r="J84" s="13" t="s">
        <v>73</v>
      </c>
      <c r="K84" s="13" t="s">
        <v>32</v>
      </c>
      <c r="L84" s="14">
        <v>0.50694444444444442</v>
      </c>
      <c r="M84" s="13" t="s">
        <v>411</v>
      </c>
      <c r="N84" s="13" t="s">
        <v>34</v>
      </c>
      <c r="O84" s="13" t="s">
        <v>24</v>
      </c>
    </row>
    <row r="85" spans="1:15" x14ac:dyDescent="0.25">
      <c r="A85" s="5" t="s">
        <v>15</v>
      </c>
      <c r="B85" s="5" t="str">
        <f>"FES1162518075"</f>
        <v>FES1162518075</v>
      </c>
      <c r="C85" s="5" t="s">
        <v>16</v>
      </c>
      <c r="D85" s="5">
        <v>1</v>
      </c>
      <c r="E85" s="5">
        <v>2170539900</v>
      </c>
      <c r="F85" s="5" t="s">
        <v>17</v>
      </c>
      <c r="G85" s="5" t="s">
        <v>18</v>
      </c>
      <c r="H85" s="5" t="s">
        <v>26</v>
      </c>
      <c r="I85" s="5" t="s">
        <v>27</v>
      </c>
      <c r="J85" s="5" t="s">
        <v>113</v>
      </c>
      <c r="K85" s="5" t="s">
        <v>32</v>
      </c>
      <c r="L85" s="6">
        <v>0.41666666666666669</v>
      </c>
      <c r="M85" s="5" t="s">
        <v>210</v>
      </c>
      <c r="N85" s="5" t="s">
        <v>34</v>
      </c>
      <c r="O85" s="5" t="s">
        <v>24</v>
      </c>
    </row>
    <row r="86" spans="1:15" x14ac:dyDescent="0.25">
      <c r="A86" s="5" t="s">
        <v>15</v>
      </c>
      <c r="B86" s="5" t="str">
        <f>"FES1162518026"</f>
        <v>FES1162518026</v>
      </c>
      <c r="C86" s="5" t="s">
        <v>16</v>
      </c>
      <c r="D86" s="5">
        <v>1</v>
      </c>
      <c r="E86" s="5">
        <v>2170539887</v>
      </c>
      <c r="F86" s="5" t="s">
        <v>17</v>
      </c>
      <c r="G86" s="5" t="s">
        <v>18</v>
      </c>
      <c r="H86" s="5" t="s">
        <v>40</v>
      </c>
      <c r="I86" s="5" t="s">
        <v>41</v>
      </c>
      <c r="J86" s="5" t="s">
        <v>114</v>
      </c>
      <c r="K86" s="5" t="s">
        <v>32</v>
      </c>
      <c r="L86" s="6">
        <v>0.5</v>
      </c>
      <c r="M86" s="5" t="s">
        <v>211</v>
      </c>
      <c r="N86" s="5" t="s">
        <v>34</v>
      </c>
      <c r="O86" s="5" t="s">
        <v>24</v>
      </c>
    </row>
    <row r="87" spans="1:15" x14ac:dyDescent="0.25">
      <c r="A87" s="5" t="s">
        <v>15</v>
      </c>
      <c r="B87" s="5" t="str">
        <f>"FES1162518065"</f>
        <v>FES1162518065</v>
      </c>
      <c r="C87" s="5" t="s">
        <v>16</v>
      </c>
      <c r="D87" s="5">
        <v>1</v>
      </c>
      <c r="E87" s="5">
        <v>2170539882</v>
      </c>
      <c r="F87" s="5" t="s">
        <v>17</v>
      </c>
      <c r="G87" s="5" t="s">
        <v>18</v>
      </c>
      <c r="H87" s="5" t="s">
        <v>51</v>
      </c>
      <c r="I87" s="5" t="s">
        <v>56</v>
      </c>
      <c r="J87" s="5" t="s">
        <v>115</v>
      </c>
      <c r="K87" s="5" t="s">
        <v>32</v>
      </c>
      <c r="L87" s="6">
        <v>0.3888888888888889</v>
      </c>
      <c r="M87" s="5" t="s">
        <v>212</v>
      </c>
      <c r="N87" s="5" t="s">
        <v>34</v>
      </c>
      <c r="O87" s="5" t="s">
        <v>24</v>
      </c>
    </row>
    <row r="88" spans="1:15" x14ac:dyDescent="0.25">
      <c r="A88" s="5" t="s">
        <v>15</v>
      </c>
      <c r="B88" s="5" t="str">
        <f>"FES1162518025"</f>
        <v>FES1162518025</v>
      </c>
      <c r="C88" s="5" t="s">
        <v>16</v>
      </c>
      <c r="D88" s="5">
        <v>1</v>
      </c>
      <c r="E88" s="5">
        <v>2170539886</v>
      </c>
      <c r="F88" s="5" t="s">
        <v>17</v>
      </c>
      <c r="G88" s="5" t="s">
        <v>18</v>
      </c>
      <c r="H88" s="5" t="s">
        <v>40</v>
      </c>
      <c r="I88" s="5" t="s">
        <v>41</v>
      </c>
      <c r="J88" s="5" t="s">
        <v>116</v>
      </c>
      <c r="K88" s="5" t="s">
        <v>32</v>
      </c>
      <c r="L88" s="6">
        <v>0.4375</v>
      </c>
      <c r="M88" s="5" t="s">
        <v>213</v>
      </c>
      <c r="N88" s="5" t="s">
        <v>34</v>
      </c>
      <c r="O88" s="5" t="s">
        <v>24</v>
      </c>
    </row>
    <row r="89" spans="1:15" x14ac:dyDescent="0.25">
      <c r="A89" s="5" t="s">
        <v>15</v>
      </c>
      <c r="B89" s="5" t="str">
        <f>"FES1162518095"</f>
        <v>FES1162518095</v>
      </c>
      <c r="C89" s="5" t="s">
        <v>16</v>
      </c>
      <c r="D89" s="5">
        <v>1</v>
      </c>
      <c r="E89" s="5">
        <v>1162517768</v>
      </c>
      <c r="F89" s="5" t="s">
        <v>17</v>
      </c>
      <c r="G89" s="5" t="s">
        <v>18</v>
      </c>
      <c r="H89" s="5" t="s">
        <v>26</v>
      </c>
      <c r="I89" s="5" t="s">
        <v>27</v>
      </c>
      <c r="J89" s="5" t="s">
        <v>75</v>
      </c>
      <c r="K89" s="5" t="s">
        <v>32</v>
      </c>
      <c r="L89" s="6">
        <v>0.41666666666666669</v>
      </c>
      <c r="M89" s="5" t="s">
        <v>193</v>
      </c>
      <c r="N89" s="5" t="s">
        <v>34</v>
      </c>
      <c r="O89" s="5" t="s">
        <v>24</v>
      </c>
    </row>
    <row r="90" spans="1:15" x14ac:dyDescent="0.25">
      <c r="A90" s="5" t="s">
        <v>15</v>
      </c>
      <c r="B90" s="5" t="str">
        <f>"FES1162518105"</f>
        <v>FES1162518105</v>
      </c>
      <c r="C90" s="5" t="s">
        <v>16</v>
      </c>
      <c r="D90" s="5">
        <v>1</v>
      </c>
      <c r="E90" s="5">
        <v>2170539932</v>
      </c>
      <c r="F90" s="5" t="s">
        <v>17</v>
      </c>
      <c r="G90" s="5" t="s">
        <v>18</v>
      </c>
      <c r="H90" s="5" t="s">
        <v>29</v>
      </c>
      <c r="I90" s="5" t="s">
        <v>71</v>
      </c>
      <c r="J90" s="5" t="s">
        <v>117</v>
      </c>
      <c r="K90" s="5" t="s">
        <v>32</v>
      </c>
      <c r="L90" s="6">
        <v>0.41875000000000001</v>
      </c>
      <c r="M90" s="5" t="s">
        <v>214</v>
      </c>
      <c r="N90" s="5" t="s">
        <v>34</v>
      </c>
      <c r="O90" s="5" t="s">
        <v>24</v>
      </c>
    </row>
    <row r="91" spans="1:15" x14ac:dyDescent="0.25">
      <c r="A91" s="5" t="s">
        <v>15</v>
      </c>
      <c r="B91" s="5" t="str">
        <f>"FES1162518140"</f>
        <v>FES1162518140</v>
      </c>
      <c r="C91" s="5" t="s">
        <v>16</v>
      </c>
      <c r="D91" s="5">
        <v>1</v>
      </c>
      <c r="E91" s="5">
        <v>2170539964</v>
      </c>
      <c r="F91" s="5" t="s">
        <v>17</v>
      </c>
      <c r="G91" s="5" t="s">
        <v>18</v>
      </c>
      <c r="H91" s="5" t="s">
        <v>29</v>
      </c>
      <c r="I91" s="5" t="s">
        <v>71</v>
      </c>
      <c r="J91" s="5" t="s">
        <v>118</v>
      </c>
      <c r="K91" s="5" t="s">
        <v>32</v>
      </c>
      <c r="L91" s="6">
        <v>0.3756944444444445</v>
      </c>
      <c r="M91" s="5" t="s">
        <v>215</v>
      </c>
      <c r="N91" s="5" t="s">
        <v>34</v>
      </c>
      <c r="O91" s="5" t="s">
        <v>24</v>
      </c>
    </row>
    <row r="92" spans="1:15" x14ac:dyDescent="0.25">
      <c r="A92" s="5" t="s">
        <v>15</v>
      </c>
      <c r="B92" s="5" t="str">
        <f>"FES1162518006"</f>
        <v>FES1162518006</v>
      </c>
      <c r="C92" s="5" t="s">
        <v>16</v>
      </c>
      <c r="D92" s="5">
        <v>1</v>
      </c>
      <c r="E92" s="5">
        <v>2170539862</v>
      </c>
      <c r="F92" s="5" t="s">
        <v>17</v>
      </c>
      <c r="G92" s="5" t="s">
        <v>18</v>
      </c>
      <c r="H92" s="5" t="s">
        <v>46</v>
      </c>
      <c r="I92" s="5" t="s">
        <v>87</v>
      </c>
      <c r="J92" s="5" t="s">
        <v>119</v>
      </c>
      <c r="K92" s="5" t="s">
        <v>32</v>
      </c>
      <c r="L92" s="6">
        <v>0.4375</v>
      </c>
      <c r="M92" s="5" t="s">
        <v>216</v>
      </c>
      <c r="N92" s="5" t="s">
        <v>34</v>
      </c>
      <c r="O92" s="5" t="s">
        <v>24</v>
      </c>
    </row>
    <row r="93" spans="1:15" x14ac:dyDescent="0.25">
      <c r="A93" s="5" t="s">
        <v>15</v>
      </c>
      <c r="B93" s="5" t="str">
        <f>"FES1162518160"</f>
        <v>FES1162518160</v>
      </c>
      <c r="C93" s="5" t="s">
        <v>16</v>
      </c>
      <c r="D93" s="5">
        <v>1</v>
      </c>
      <c r="E93" s="5">
        <v>2170540004</v>
      </c>
      <c r="F93" s="5" t="s">
        <v>17</v>
      </c>
      <c r="G93" s="5" t="s">
        <v>18</v>
      </c>
      <c r="H93" s="5" t="s">
        <v>46</v>
      </c>
      <c r="I93" s="5" t="s">
        <v>47</v>
      </c>
      <c r="J93" s="5" t="s">
        <v>120</v>
      </c>
      <c r="K93" s="5" t="s">
        <v>32</v>
      </c>
      <c r="L93" s="6">
        <v>0.4375</v>
      </c>
      <c r="M93" s="5" t="s">
        <v>217</v>
      </c>
      <c r="N93" s="5" t="s">
        <v>34</v>
      </c>
      <c r="O93" s="5" t="s">
        <v>24</v>
      </c>
    </row>
    <row r="94" spans="1:15" x14ac:dyDescent="0.25">
      <c r="A94" s="5" t="s">
        <v>15</v>
      </c>
      <c r="B94" s="5" t="str">
        <f>"FES1162518110"</f>
        <v>FES1162518110</v>
      </c>
      <c r="C94" s="5" t="s">
        <v>16</v>
      </c>
      <c r="D94" s="5">
        <v>1</v>
      </c>
      <c r="E94" s="5">
        <v>2170539939</v>
      </c>
      <c r="F94" s="5" t="s">
        <v>17</v>
      </c>
      <c r="G94" s="5" t="s">
        <v>18</v>
      </c>
      <c r="H94" s="5" t="s">
        <v>46</v>
      </c>
      <c r="I94" s="5" t="s">
        <v>47</v>
      </c>
      <c r="J94" s="5" t="s">
        <v>101</v>
      </c>
      <c r="K94" s="5" t="s">
        <v>32</v>
      </c>
      <c r="L94" s="6">
        <v>0.4375</v>
      </c>
      <c r="M94" s="5" t="s">
        <v>218</v>
      </c>
      <c r="N94" s="5" t="s">
        <v>34</v>
      </c>
      <c r="O94" s="5" t="s">
        <v>24</v>
      </c>
    </row>
    <row r="95" spans="1:15" x14ac:dyDescent="0.25">
      <c r="A95" s="5" t="s">
        <v>15</v>
      </c>
      <c r="B95" s="5" t="str">
        <f>"FES1162518080"</f>
        <v>FES1162518080</v>
      </c>
      <c r="C95" s="5" t="s">
        <v>16</v>
      </c>
      <c r="D95" s="5">
        <v>1</v>
      </c>
      <c r="E95" s="5">
        <v>2170539905</v>
      </c>
      <c r="F95" s="5" t="s">
        <v>17</v>
      </c>
      <c r="G95" s="5" t="s">
        <v>18</v>
      </c>
      <c r="H95" s="5" t="s">
        <v>46</v>
      </c>
      <c r="I95" s="5" t="s">
        <v>121</v>
      </c>
      <c r="J95" s="5" t="s">
        <v>122</v>
      </c>
      <c r="K95" s="5" t="s">
        <v>32</v>
      </c>
      <c r="L95" s="6">
        <v>0.4375</v>
      </c>
      <c r="M95" s="5" t="s">
        <v>219</v>
      </c>
      <c r="N95" s="5" t="s">
        <v>34</v>
      </c>
      <c r="O95" s="5" t="s">
        <v>24</v>
      </c>
    </row>
    <row r="96" spans="1:15" x14ac:dyDescent="0.25">
      <c r="A96" s="5" t="s">
        <v>15</v>
      </c>
      <c r="B96" s="5" t="str">
        <f>"FES1162518094"</f>
        <v>FES1162518094</v>
      </c>
      <c r="C96" s="5" t="s">
        <v>16</v>
      </c>
      <c r="D96" s="5">
        <v>1</v>
      </c>
      <c r="E96" s="5">
        <v>2170539923</v>
      </c>
      <c r="F96" s="5" t="s">
        <v>17</v>
      </c>
      <c r="G96" s="5" t="s">
        <v>18</v>
      </c>
      <c r="H96" s="5" t="s">
        <v>46</v>
      </c>
      <c r="I96" s="5" t="s">
        <v>49</v>
      </c>
      <c r="J96" s="5" t="s">
        <v>123</v>
      </c>
      <c r="K96" s="5" t="s">
        <v>32</v>
      </c>
      <c r="L96" s="6">
        <v>0.4375</v>
      </c>
      <c r="M96" s="5" t="s">
        <v>220</v>
      </c>
      <c r="N96" s="5" t="s">
        <v>34</v>
      </c>
      <c r="O96" s="5" t="s">
        <v>24</v>
      </c>
    </row>
    <row r="97" spans="1:15" x14ac:dyDescent="0.25">
      <c r="A97" s="5" t="s">
        <v>15</v>
      </c>
      <c r="B97" s="5" t="str">
        <f>"FES1162518143"</f>
        <v>FES1162518143</v>
      </c>
      <c r="C97" s="5" t="s">
        <v>16</v>
      </c>
      <c r="D97" s="5">
        <v>1</v>
      </c>
      <c r="E97" s="5">
        <v>2170539972</v>
      </c>
      <c r="F97" s="5" t="s">
        <v>17</v>
      </c>
      <c r="G97" s="5" t="s">
        <v>18</v>
      </c>
      <c r="H97" s="5" t="s">
        <v>46</v>
      </c>
      <c r="I97" s="5" t="s">
        <v>47</v>
      </c>
      <c r="J97" s="5" t="s">
        <v>124</v>
      </c>
      <c r="K97" s="5" t="s">
        <v>32</v>
      </c>
      <c r="L97" s="6">
        <v>0.4375</v>
      </c>
      <c r="M97" s="5" t="s">
        <v>221</v>
      </c>
      <c r="N97" s="5" t="s">
        <v>34</v>
      </c>
      <c r="O97" s="5" t="s">
        <v>24</v>
      </c>
    </row>
    <row r="98" spans="1:15" x14ac:dyDescent="0.25">
      <c r="A98" s="5" t="s">
        <v>15</v>
      </c>
      <c r="B98" s="5" t="str">
        <f>"FES1162518047"</f>
        <v>FES1162518047</v>
      </c>
      <c r="C98" s="5" t="s">
        <v>16</v>
      </c>
      <c r="D98" s="5">
        <v>1</v>
      </c>
      <c r="E98" s="5">
        <v>2170537830</v>
      </c>
      <c r="F98" s="5" t="s">
        <v>17</v>
      </c>
      <c r="G98" s="5" t="s">
        <v>18</v>
      </c>
      <c r="H98" s="5" t="s">
        <v>29</v>
      </c>
      <c r="I98" s="5" t="s">
        <v>71</v>
      </c>
      <c r="J98" s="5" t="s">
        <v>125</v>
      </c>
      <c r="K98" s="5" t="s">
        <v>32</v>
      </c>
      <c r="L98" s="6">
        <v>0.39583333333333331</v>
      </c>
      <c r="M98" s="5" t="s">
        <v>222</v>
      </c>
      <c r="N98" s="5" t="s">
        <v>34</v>
      </c>
      <c r="O98" s="5" t="s">
        <v>24</v>
      </c>
    </row>
    <row r="99" spans="1:15" x14ac:dyDescent="0.25">
      <c r="A99" s="5" t="s">
        <v>15</v>
      </c>
      <c r="B99" s="5" t="str">
        <f>"FES1162518013"</f>
        <v>FES1162518013</v>
      </c>
      <c r="C99" s="5" t="s">
        <v>16</v>
      </c>
      <c r="D99" s="5">
        <v>1</v>
      </c>
      <c r="E99" s="5">
        <v>2170539868</v>
      </c>
      <c r="F99" s="5" t="s">
        <v>17</v>
      </c>
      <c r="G99" s="5" t="s">
        <v>18</v>
      </c>
      <c r="H99" s="5" t="s">
        <v>29</v>
      </c>
      <c r="I99" s="5" t="s">
        <v>99</v>
      </c>
      <c r="J99" s="5" t="s">
        <v>108</v>
      </c>
      <c r="K99" s="5" t="s">
        <v>32</v>
      </c>
      <c r="L99" s="6">
        <v>0.52916666666666667</v>
      </c>
      <c r="M99" s="5" t="s">
        <v>223</v>
      </c>
      <c r="N99" s="5" t="s">
        <v>34</v>
      </c>
      <c r="O99" s="5" t="s">
        <v>24</v>
      </c>
    </row>
    <row r="100" spans="1:15" x14ac:dyDescent="0.25">
      <c r="A100" s="5" t="s">
        <v>15</v>
      </c>
      <c r="B100" s="5" t="str">
        <f>"FES1162518068"</f>
        <v>FES1162518068</v>
      </c>
      <c r="C100" s="5" t="s">
        <v>16</v>
      </c>
      <c r="D100" s="5">
        <v>1</v>
      </c>
      <c r="E100" s="5">
        <v>2170539892</v>
      </c>
      <c r="F100" s="5" t="s">
        <v>17</v>
      </c>
      <c r="G100" s="5" t="s">
        <v>18</v>
      </c>
      <c r="H100" s="5" t="s">
        <v>46</v>
      </c>
      <c r="I100" s="5" t="s">
        <v>126</v>
      </c>
      <c r="J100" s="5" t="s">
        <v>127</v>
      </c>
      <c r="K100" s="5" t="s">
        <v>32</v>
      </c>
      <c r="L100" s="6">
        <v>0.35347222222222219</v>
      </c>
      <c r="M100" s="5" t="s">
        <v>224</v>
      </c>
      <c r="N100" s="5" t="s">
        <v>34</v>
      </c>
      <c r="O100" s="5" t="s">
        <v>24</v>
      </c>
    </row>
    <row r="101" spans="1:15" x14ac:dyDescent="0.25">
      <c r="A101" s="5" t="s">
        <v>15</v>
      </c>
      <c r="B101" s="5" t="str">
        <f>"FES1162518040"</f>
        <v>FES1162518040</v>
      </c>
      <c r="C101" s="5" t="s">
        <v>16</v>
      </c>
      <c r="D101" s="5">
        <v>1</v>
      </c>
      <c r="E101" s="5">
        <v>2170537679</v>
      </c>
      <c r="F101" s="5" t="s">
        <v>17</v>
      </c>
      <c r="G101" s="5" t="s">
        <v>18</v>
      </c>
      <c r="H101" s="5" t="s">
        <v>46</v>
      </c>
      <c r="I101" s="5" t="s">
        <v>87</v>
      </c>
      <c r="J101" s="5" t="s">
        <v>128</v>
      </c>
      <c r="K101" s="5" t="s">
        <v>32</v>
      </c>
      <c r="L101" s="6">
        <v>0.375</v>
      </c>
      <c r="M101" s="5" t="s">
        <v>225</v>
      </c>
      <c r="N101" s="5" t="s">
        <v>34</v>
      </c>
      <c r="O101" s="5" t="s">
        <v>24</v>
      </c>
    </row>
    <row r="102" spans="1:15" x14ac:dyDescent="0.25">
      <c r="A102" s="5" t="s">
        <v>15</v>
      </c>
      <c r="B102" s="5" t="str">
        <f>"FES1162518011"</f>
        <v>FES1162518011</v>
      </c>
      <c r="C102" s="5" t="s">
        <v>16</v>
      </c>
      <c r="D102" s="5">
        <v>1</v>
      </c>
      <c r="E102" s="5">
        <v>2170539865</v>
      </c>
      <c r="F102" s="5" t="s">
        <v>17</v>
      </c>
      <c r="G102" s="5" t="s">
        <v>18</v>
      </c>
      <c r="H102" s="5" t="s">
        <v>46</v>
      </c>
      <c r="I102" s="5" t="s">
        <v>47</v>
      </c>
      <c r="J102" s="5" t="s">
        <v>129</v>
      </c>
      <c r="K102" s="5" t="s">
        <v>32</v>
      </c>
      <c r="L102" s="6">
        <v>0.4375</v>
      </c>
      <c r="M102" s="5" t="s">
        <v>226</v>
      </c>
      <c r="N102" s="5" t="s">
        <v>34</v>
      </c>
      <c r="O102" s="5" t="s">
        <v>24</v>
      </c>
    </row>
    <row r="103" spans="1:15" x14ac:dyDescent="0.25">
      <c r="A103" s="5" t="s">
        <v>15</v>
      </c>
      <c r="B103" s="5" t="str">
        <f>"FES1162517602"</f>
        <v>FES1162517602</v>
      </c>
      <c r="C103" s="5" t="s">
        <v>16</v>
      </c>
      <c r="D103" s="5">
        <v>1</v>
      </c>
      <c r="E103" s="5">
        <v>2170535198</v>
      </c>
      <c r="F103" s="5" t="s">
        <v>17</v>
      </c>
      <c r="G103" s="5" t="s">
        <v>18</v>
      </c>
      <c r="H103" s="5" t="s">
        <v>40</v>
      </c>
      <c r="I103" s="5" t="s">
        <v>41</v>
      </c>
      <c r="J103" s="5" t="s">
        <v>42</v>
      </c>
      <c r="K103" s="5" t="s">
        <v>32</v>
      </c>
      <c r="L103" s="6">
        <v>0.41666666666666669</v>
      </c>
      <c r="M103" s="5" t="s">
        <v>160</v>
      </c>
      <c r="N103" s="5" t="s">
        <v>34</v>
      </c>
      <c r="O103" s="5" t="s">
        <v>24</v>
      </c>
    </row>
    <row r="104" spans="1:15" x14ac:dyDescent="0.25">
      <c r="A104" s="5" t="s">
        <v>15</v>
      </c>
      <c r="B104" s="5" t="str">
        <f>"FES1162518163"</f>
        <v>FES1162518163</v>
      </c>
      <c r="C104" s="5" t="s">
        <v>16</v>
      </c>
      <c r="D104" s="5">
        <v>1</v>
      </c>
      <c r="E104" s="5">
        <v>2170540008</v>
      </c>
      <c r="F104" s="5" t="s">
        <v>17</v>
      </c>
      <c r="G104" s="5" t="s">
        <v>18</v>
      </c>
      <c r="H104" s="5" t="s">
        <v>40</v>
      </c>
      <c r="I104" s="5" t="s">
        <v>41</v>
      </c>
      <c r="J104" s="5" t="s">
        <v>130</v>
      </c>
      <c r="K104" s="5" t="s">
        <v>32</v>
      </c>
      <c r="L104" s="6">
        <v>0.4826388888888889</v>
      </c>
      <c r="M104" s="5" t="s">
        <v>227</v>
      </c>
      <c r="N104" s="5" t="s">
        <v>34</v>
      </c>
      <c r="O104" s="5" t="s">
        <v>24</v>
      </c>
    </row>
    <row r="105" spans="1:15" x14ac:dyDescent="0.25">
      <c r="A105" s="5" t="s">
        <v>15</v>
      </c>
      <c r="B105" s="5" t="str">
        <f>"FES1162518022"</f>
        <v>FES1162518022</v>
      </c>
      <c r="C105" s="5" t="s">
        <v>16</v>
      </c>
      <c r="D105" s="5">
        <v>1</v>
      </c>
      <c r="E105" s="5">
        <v>2170539881</v>
      </c>
      <c r="F105" s="5" t="s">
        <v>17</v>
      </c>
      <c r="G105" s="5" t="s">
        <v>18</v>
      </c>
      <c r="H105" s="5" t="s">
        <v>131</v>
      </c>
      <c r="I105" s="5" t="s">
        <v>132</v>
      </c>
      <c r="J105" s="5" t="s">
        <v>133</v>
      </c>
      <c r="K105" s="5" t="s">
        <v>32</v>
      </c>
      <c r="L105" s="6">
        <v>0.41666666666666669</v>
      </c>
      <c r="M105" s="5" t="s">
        <v>228</v>
      </c>
      <c r="N105" s="5" t="s">
        <v>34</v>
      </c>
      <c r="O105" s="5" t="s">
        <v>24</v>
      </c>
    </row>
    <row r="106" spans="1:15" x14ac:dyDescent="0.25">
      <c r="A106" s="5" t="s">
        <v>15</v>
      </c>
      <c r="B106" s="5" t="str">
        <f>"FES1162517596"</f>
        <v>FES1162517596</v>
      </c>
      <c r="C106" s="5" t="s">
        <v>16</v>
      </c>
      <c r="D106" s="5">
        <v>1</v>
      </c>
      <c r="E106" s="5">
        <v>2170535229</v>
      </c>
      <c r="F106" s="5" t="s">
        <v>17</v>
      </c>
      <c r="G106" s="5" t="s">
        <v>18</v>
      </c>
      <c r="H106" s="5" t="s">
        <v>29</v>
      </c>
      <c r="I106" s="5" t="s">
        <v>71</v>
      </c>
      <c r="J106" s="5" t="s">
        <v>72</v>
      </c>
      <c r="K106" s="5" t="s">
        <v>32</v>
      </c>
      <c r="L106" s="6">
        <v>0.38541666666666669</v>
      </c>
      <c r="M106" s="5" t="s">
        <v>180</v>
      </c>
      <c r="N106" s="5" t="s">
        <v>34</v>
      </c>
      <c r="O106" s="5" t="s">
        <v>24</v>
      </c>
    </row>
    <row r="107" spans="1:15" x14ac:dyDescent="0.25">
      <c r="A107" s="5" t="s">
        <v>15</v>
      </c>
      <c r="B107" s="5" t="str">
        <f>"FES1162517609"</f>
        <v>FES1162517609</v>
      </c>
      <c r="C107" s="5" t="s">
        <v>16</v>
      </c>
      <c r="D107" s="5">
        <v>2</v>
      </c>
      <c r="E107" s="5">
        <v>2170539574</v>
      </c>
      <c r="F107" s="5" t="s">
        <v>17</v>
      </c>
      <c r="G107" s="5" t="s">
        <v>18</v>
      </c>
      <c r="H107" s="5" t="s">
        <v>46</v>
      </c>
      <c r="I107" s="5" t="s">
        <v>47</v>
      </c>
      <c r="J107" s="5" t="s">
        <v>64</v>
      </c>
      <c r="K107" s="5" t="s">
        <v>32</v>
      </c>
      <c r="L107" s="6">
        <v>0.4375</v>
      </c>
      <c r="M107" s="5" t="s">
        <v>174</v>
      </c>
      <c r="N107" s="5" t="s">
        <v>34</v>
      </c>
      <c r="O107" s="5" t="s">
        <v>24</v>
      </c>
    </row>
    <row r="108" spans="1:15" x14ac:dyDescent="0.25">
      <c r="A108" s="5" t="s">
        <v>15</v>
      </c>
      <c r="B108" s="5" t="str">
        <f>"FES1162518071"</f>
        <v>FES1162518071</v>
      </c>
      <c r="C108" s="5" t="s">
        <v>16</v>
      </c>
      <c r="D108" s="5">
        <v>1</v>
      </c>
      <c r="E108" s="5">
        <v>2170539896</v>
      </c>
      <c r="F108" s="5" t="s">
        <v>17</v>
      </c>
      <c r="G108" s="5" t="s">
        <v>18</v>
      </c>
      <c r="H108" s="5" t="s">
        <v>51</v>
      </c>
      <c r="I108" s="5" t="s">
        <v>56</v>
      </c>
      <c r="J108" s="5" t="s">
        <v>134</v>
      </c>
      <c r="K108" s="5" t="s">
        <v>32</v>
      </c>
      <c r="L108" s="6">
        <v>0.41666666666666669</v>
      </c>
      <c r="M108" s="5" t="s">
        <v>229</v>
      </c>
      <c r="N108" s="5" t="s">
        <v>34</v>
      </c>
      <c r="O108" s="5" t="s">
        <v>24</v>
      </c>
    </row>
    <row r="109" spans="1:15" x14ac:dyDescent="0.25">
      <c r="A109" s="5" t="s">
        <v>15</v>
      </c>
      <c r="B109" s="5" t="str">
        <f>"FES1162518045"</f>
        <v>FES1162518045</v>
      </c>
      <c r="C109" s="5" t="s">
        <v>16</v>
      </c>
      <c r="D109" s="5">
        <v>1</v>
      </c>
      <c r="E109" s="5">
        <v>2170537814</v>
      </c>
      <c r="F109" s="5" t="s">
        <v>17</v>
      </c>
      <c r="G109" s="5" t="s">
        <v>18</v>
      </c>
      <c r="H109" s="5" t="s">
        <v>51</v>
      </c>
      <c r="I109" s="5" t="s">
        <v>56</v>
      </c>
      <c r="J109" s="5" t="s">
        <v>134</v>
      </c>
      <c r="K109" s="5" t="s">
        <v>32</v>
      </c>
      <c r="L109" s="6">
        <v>0.41666666666666669</v>
      </c>
      <c r="M109" s="5" t="s">
        <v>229</v>
      </c>
      <c r="N109" s="5" t="s">
        <v>34</v>
      </c>
      <c r="O109" s="5" t="s">
        <v>24</v>
      </c>
    </row>
    <row r="110" spans="1:15" x14ac:dyDescent="0.25">
      <c r="A110" s="5" t="s">
        <v>15</v>
      </c>
      <c r="B110" s="5" t="str">
        <f>"FES1162518056"</f>
        <v>FES1162518056</v>
      </c>
      <c r="C110" s="5" t="s">
        <v>16</v>
      </c>
      <c r="D110" s="5">
        <v>1</v>
      </c>
      <c r="E110" s="5">
        <v>2170539241</v>
      </c>
      <c r="F110" s="5" t="s">
        <v>17</v>
      </c>
      <c r="G110" s="5" t="s">
        <v>18</v>
      </c>
      <c r="H110" s="5" t="s">
        <v>51</v>
      </c>
      <c r="I110" s="5" t="s">
        <v>56</v>
      </c>
      <c r="J110" s="5" t="s">
        <v>135</v>
      </c>
      <c r="K110" s="5" t="s">
        <v>16</v>
      </c>
      <c r="L110" s="6">
        <v>0.43055555555555558</v>
      </c>
      <c r="M110" s="5" t="s">
        <v>196</v>
      </c>
      <c r="N110" s="5" t="s">
        <v>34</v>
      </c>
      <c r="O110" s="5" t="s">
        <v>24</v>
      </c>
    </row>
    <row r="111" spans="1:15" x14ac:dyDescent="0.25">
      <c r="A111" s="5" t="s">
        <v>15</v>
      </c>
      <c r="B111" s="5" t="str">
        <f>"FES1162518099"</f>
        <v>FES1162518099</v>
      </c>
      <c r="C111" s="5" t="s">
        <v>16</v>
      </c>
      <c r="D111" s="5">
        <v>1</v>
      </c>
      <c r="E111" s="5">
        <v>2170539567</v>
      </c>
      <c r="F111" s="5" t="s">
        <v>17</v>
      </c>
      <c r="G111" s="5" t="s">
        <v>18</v>
      </c>
      <c r="H111" s="5" t="s">
        <v>51</v>
      </c>
      <c r="I111" s="5" t="s">
        <v>52</v>
      </c>
      <c r="J111" s="5" t="s">
        <v>136</v>
      </c>
      <c r="K111" s="5" t="s">
        <v>32</v>
      </c>
      <c r="L111" s="6">
        <v>0.3354166666666667</v>
      </c>
      <c r="M111" s="5" t="s">
        <v>164</v>
      </c>
      <c r="N111" s="5" t="s">
        <v>34</v>
      </c>
      <c r="O111" s="5" t="s">
        <v>24</v>
      </c>
    </row>
    <row r="112" spans="1:15" x14ac:dyDescent="0.25">
      <c r="A112" s="5" t="s">
        <v>15</v>
      </c>
      <c r="B112" s="5" t="str">
        <f>"FES1162518020"</f>
        <v>FES1162518020</v>
      </c>
      <c r="C112" s="5" t="s">
        <v>16</v>
      </c>
      <c r="D112" s="5">
        <v>1</v>
      </c>
      <c r="E112" s="5">
        <v>2170539879</v>
      </c>
      <c r="F112" s="5" t="s">
        <v>17</v>
      </c>
      <c r="G112" s="5" t="s">
        <v>18</v>
      </c>
      <c r="H112" s="5" t="s">
        <v>51</v>
      </c>
      <c r="I112" s="5" t="s">
        <v>56</v>
      </c>
      <c r="J112" s="5" t="s">
        <v>135</v>
      </c>
      <c r="K112" s="5" t="s">
        <v>16</v>
      </c>
      <c r="L112" s="6">
        <v>0.43055555555555558</v>
      </c>
      <c r="M112" s="5" t="s">
        <v>165</v>
      </c>
      <c r="N112" s="5" t="s">
        <v>34</v>
      </c>
      <c r="O112" s="5" t="s">
        <v>24</v>
      </c>
    </row>
    <row r="113" spans="1:15" x14ac:dyDescent="0.25">
      <c r="A113" s="5" t="s">
        <v>15</v>
      </c>
      <c r="B113" s="5" t="str">
        <f>"FES1162518078"</f>
        <v>FES1162518078</v>
      </c>
      <c r="C113" s="5" t="s">
        <v>16</v>
      </c>
      <c r="D113" s="5">
        <v>1</v>
      </c>
      <c r="E113" s="5">
        <v>2170539902</v>
      </c>
      <c r="F113" s="5" t="s">
        <v>17</v>
      </c>
      <c r="G113" s="5" t="s">
        <v>18</v>
      </c>
      <c r="H113" s="5" t="s">
        <v>40</v>
      </c>
      <c r="I113" s="5" t="s">
        <v>41</v>
      </c>
      <c r="J113" s="5" t="s">
        <v>137</v>
      </c>
      <c r="K113" s="5" t="s">
        <v>32</v>
      </c>
      <c r="L113" s="6">
        <v>0.44791666666666669</v>
      </c>
      <c r="M113" s="5" t="s">
        <v>230</v>
      </c>
      <c r="N113" s="5" t="s">
        <v>34</v>
      </c>
      <c r="O113" s="5" t="s">
        <v>24</v>
      </c>
    </row>
    <row r="114" spans="1:15" x14ac:dyDescent="0.25">
      <c r="A114" s="5" t="s">
        <v>15</v>
      </c>
      <c r="B114" s="5" t="str">
        <f>"FES1162518130"</f>
        <v>FES1162518130</v>
      </c>
      <c r="C114" s="5" t="s">
        <v>16</v>
      </c>
      <c r="D114" s="5">
        <v>1</v>
      </c>
      <c r="E114" s="5">
        <v>2170539836</v>
      </c>
      <c r="F114" s="5" t="s">
        <v>17</v>
      </c>
      <c r="G114" s="5" t="s">
        <v>18</v>
      </c>
      <c r="H114" s="5" t="s">
        <v>51</v>
      </c>
      <c r="I114" s="5" t="s">
        <v>56</v>
      </c>
      <c r="J114" s="5" t="s">
        <v>134</v>
      </c>
      <c r="K114" s="5" t="s">
        <v>32</v>
      </c>
      <c r="L114" s="6">
        <v>0.41666666666666669</v>
      </c>
      <c r="M114" s="5" t="s">
        <v>229</v>
      </c>
      <c r="N114" s="5" t="s">
        <v>34</v>
      </c>
      <c r="O114" s="5" t="s">
        <v>24</v>
      </c>
    </row>
    <row r="115" spans="1:15" x14ac:dyDescent="0.25">
      <c r="A115" s="5" t="s">
        <v>15</v>
      </c>
      <c r="B115" s="5" t="str">
        <f>"FES1162518121"</f>
        <v>FES1162518121</v>
      </c>
      <c r="C115" s="5" t="s">
        <v>16</v>
      </c>
      <c r="D115" s="5">
        <v>1</v>
      </c>
      <c r="E115" s="5">
        <v>2170537761</v>
      </c>
      <c r="F115" s="5" t="s">
        <v>17</v>
      </c>
      <c r="G115" s="5" t="s">
        <v>18</v>
      </c>
      <c r="H115" s="5" t="s">
        <v>26</v>
      </c>
      <c r="I115" s="5" t="s">
        <v>27</v>
      </c>
      <c r="J115" s="5" t="s">
        <v>138</v>
      </c>
      <c r="K115" s="5" t="s">
        <v>32</v>
      </c>
      <c r="L115" s="6">
        <v>0.45833333333333331</v>
      </c>
      <c r="M115" s="5" t="s">
        <v>231</v>
      </c>
      <c r="N115" s="5" t="s">
        <v>34</v>
      </c>
      <c r="O115" s="5" t="s">
        <v>24</v>
      </c>
    </row>
    <row r="116" spans="1:15" x14ac:dyDescent="0.25">
      <c r="A116" s="5" t="s">
        <v>15</v>
      </c>
      <c r="B116" s="5" t="str">
        <f>"FES1162518041"</f>
        <v>FES1162518041</v>
      </c>
      <c r="C116" s="5" t="s">
        <v>16</v>
      </c>
      <c r="D116" s="5">
        <v>1</v>
      </c>
      <c r="E116" s="5">
        <v>2170537717</v>
      </c>
      <c r="F116" s="5" t="s">
        <v>17</v>
      </c>
      <c r="G116" s="5" t="s">
        <v>18</v>
      </c>
      <c r="H116" s="5" t="s">
        <v>26</v>
      </c>
      <c r="I116" s="5" t="s">
        <v>139</v>
      </c>
      <c r="J116" s="5" t="s">
        <v>140</v>
      </c>
      <c r="K116" s="5" t="s">
        <v>32</v>
      </c>
      <c r="L116" s="6">
        <v>0.52083333333333337</v>
      </c>
      <c r="M116" s="5" t="s">
        <v>232</v>
      </c>
      <c r="N116" s="5" t="s">
        <v>34</v>
      </c>
      <c r="O116" s="5" t="s">
        <v>24</v>
      </c>
    </row>
    <row r="117" spans="1:15" x14ac:dyDescent="0.25">
      <c r="A117" s="13" t="s">
        <v>15</v>
      </c>
      <c r="B117" s="13" t="str">
        <f>"FES1162517996"</f>
        <v>FES1162517996</v>
      </c>
      <c r="C117" s="13" t="s">
        <v>16</v>
      </c>
      <c r="D117" s="13">
        <v>1</v>
      </c>
      <c r="E117" s="13">
        <v>2170539848</v>
      </c>
      <c r="F117" s="13" t="s">
        <v>17</v>
      </c>
      <c r="G117" s="13" t="s">
        <v>18</v>
      </c>
      <c r="H117" s="13" t="s">
        <v>26</v>
      </c>
      <c r="I117" s="13" t="s">
        <v>61</v>
      </c>
      <c r="J117" s="13" t="s">
        <v>141</v>
      </c>
      <c r="K117" s="13" t="s">
        <v>32</v>
      </c>
      <c r="L117" s="14">
        <v>0.48958333333333331</v>
      </c>
      <c r="M117" s="13" t="s">
        <v>412</v>
      </c>
      <c r="N117" s="13" t="s">
        <v>34</v>
      </c>
      <c r="O117" s="13" t="s">
        <v>24</v>
      </c>
    </row>
    <row r="118" spans="1:15" x14ac:dyDescent="0.25">
      <c r="A118" s="5" t="s">
        <v>15</v>
      </c>
      <c r="B118" s="5" t="str">
        <f>"FES1162518037"</f>
        <v>FES1162518037</v>
      </c>
      <c r="C118" s="5" t="s">
        <v>16</v>
      </c>
      <c r="D118" s="5">
        <v>1</v>
      </c>
      <c r="E118" s="5">
        <v>2170537615</v>
      </c>
      <c r="F118" s="5" t="s">
        <v>17</v>
      </c>
      <c r="G118" s="5" t="s">
        <v>18</v>
      </c>
      <c r="H118" s="5" t="s">
        <v>26</v>
      </c>
      <c r="I118" s="5" t="s">
        <v>27</v>
      </c>
      <c r="J118" s="5" t="s">
        <v>142</v>
      </c>
      <c r="K118" s="5" t="s">
        <v>32</v>
      </c>
      <c r="L118" s="6">
        <v>0.57638888888888895</v>
      </c>
      <c r="M118" s="5" t="s">
        <v>233</v>
      </c>
      <c r="N118" s="5" t="s">
        <v>34</v>
      </c>
      <c r="O118" s="5" t="s">
        <v>24</v>
      </c>
    </row>
    <row r="119" spans="1:15" x14ac:dyDescent="0.25">
      <c r="A119" s="13" t="s">
        <v>15</v>
      </c>
      <c r="B119" s="13" t="str">
        <f>"FES1162518132"</f>
        <v>FES1162518132</v>
      </c>
      <c r="C119" s="13" t="s">
        <v>16</v>
      </c>
      <c r="D119" s="13">
        <v>1</v>
      </c>
      <c r="E119" s="13">
        <v>2170539947</v>
      </c>
      <c r="F119" s="13" t="s">
        <v>17</v>
      </c>
      <c r="G119" s="13" t="s">
        <v>18</v>
      </c>
      <c r="H119" s="13" t="s">
        <v>26</v>
      </c>
      <c r="I119" s="13" t="s">
        <v>61</v>
      </c>
      <c r="J119" s="13" t="s">
        <v>73</v>
      </c>
      <c r="K119" s="13" t="s">
        <v>32</v>
      </c>
      <c r="L119" s="14">
        <v>0.50694444444444442</v>
      </c>
      <c r="M119" s="13" t="s">
        <v>411</v>
      </c>
      <c r="N119" s="13" t="s">
        <v>34</v>
      </c>
      <c r="O119" s="13" t="s">
        <v>24</v>
      </c>
    </row>
    <row r="120" spans="1:15" x14ac:dyDescent="0.25">
      <c r="A120" s="5" t="s">
        <v>15</v>
      </c>
      <c r="B120" s="5" t="str">
        <f>"FES1162518085"</f>
        <v>FES1162518085</v>
      </c>
      <c r="C120" s="5" t="s">
        <v>16</v>
      </c>
      <c r="D120" s="5">
        <v>1</v>
      </c>
      <c r="E120" s="5">
        <v>2170539919</v>
      </c>
      <c r="F120" s="5" t="s">
        <v>17</v>
      </c>
      <c r="G120" s="5" t="s">
        <v>18</v>
      </c>
      <c r="H120" s="5" t="s">
        <v>26</v>
      </c>
      <c r="I120" s="5" t="s">
        <v>27</v>
      </c>
      <c r="J120" s="5" t="s">
        <v>143</v>
      </c>
      <c r="K120" s="5" t="s">
        <v>32</v>
      </c>
      <c r="L120" s="6">
        <v>0.40625</v>
      </c>
      <c r="M120" s="5" t="s">
        <v>234</v>
      </c>
      <c r="N120" s="5" t="s">
        <v>34</v>
      </c>
      <c r="O120" s="5" t="s">
        <v>24</v>
      </c>
    </row>
    <row r="121" spans="1:15" x14ac:dyDescent="0.25">
      <c r="A121" s="5" t="s">
        <v>15</v>
      </c>
      <c r="B121" s="5" t="str">
        <f>"FES1162518035"</f>
        <v>FES1162518035</v>
      </c>
      <c r="C121" s="5" t="s">
        <v>16</v>
      </c>
      <c r="D121" s="5">
        <v>1</v>
      </c>
      <c r="E121" s="5">
        <v>2170537607</v>
      </c>
      <c r="F121" s="5" t="s">
        <v>17</v>
      </c>
      <c r="G121" s="5" t="s">
        <v>18</v>
      </c>
      <c r="H121" s="5" t="s">
        <v>26</v>
      </c>
      <c r="I121" s="5" t="s">
        <v>27</v>
      </c>
      <c r="J121" s="5" t="s">
        <v>28</v>
      </c>
      <c r="K121" s="5" t="s">
        <v>32</v>
      </c>
      <c r="L121" s="6">
        <v>0.46875</v>
      </c>
      <c r="M121" s="5" t="s">
        <v>199</v>
      </c>
      <c r="N121" s="5" t="s">
        <v>34</v>
      </c>
      <c r="O121" s="5" t="s">
        <v>24</v>
      </c>
    </row>
    <row r="122" spans="1:15" x14ac:dyDescent="0.25">
      <c r="A122" s="5" t="s">
        <v>15</v>
      </c>
      <c r="B122" s="5" t="str">
        <f>"FES1162517954"</f>
        <v>FES1162517954</v>
      </c>
      <c r="C122" s="5" t="s">
        <v>16</v>
      </c>
      <c r="D122" s="5">
        <v>1</v>
      </c>
      <c r="E122" s="5">
        <v>2170539806</v>
      </c>
      <c r="F122" s="5" t="s">
        <v>17</v>
      </c>
      <c r="G122" s="5" t="s">
        <v>18</v>
      </c>
      <c r="H122" s="5" t="s">
        <v>26</v>
      </c>
      <c r="I122" s="5" t="s">
        <v>144</v>
      </c>
      <c r="J122" s="5" t="s">
        <v>145</v>
      </c>
      <c r="K122" s="5" t="s">
        <v>32</v>
      </c>
      <c r="L122" s="6">
        <v>0.53194444444444444</v>
      </c>
      <c r="M122" s="5" t="s">
        <v>235</v>
      </c>
      <c r="N122" s="5" t="s">
        <v>34</v>
      </c>
      <c r="O122" s="5" t="s">
        <v>24</v>
      </c>
    </row>
    <row r="123" spans="1:15" x14ac:dyDescent="0.25">
      <c r="A123" s="13" t="s">
        <v>15</v>
      </c>
      <c r="B123" s="13" t="str">
        <f>"FES1162518060"</f>
        <v>FES1162518060</v>
      </c>
      <c r="C123" s="13" t="s">
        <v>16</v>
      </c>
      <c r="D123" s="13">
        <v>1</v>
      </c>
      <c r="E123" s="13">
        <v>2170539689</v>
      </c>
      <c r="F123" s="13" t="s">
        <v>17</v>
      </c>
      <c r="G123" s="13" t="s">
        <v>18</v>
      </c>
      <c r="H123" s="13" t="s">
        <v>26</v>
      </c>
      <c r="I123" s="13" t="s">
        <v>146</v>
      </c>
      <c r="J123" s="13" t="s">
        <v>147</v>
      </c>
      <c r="K123" s="13" t="s">
        <v>258</v>
      </c>
      <c r="L123" s="14">
        <v>0.39583333333333331</v>
      </c>
      <c r="M123" s="13" t="s">
        <v>413</v>
      </c>
      <c r="N123" s="13" t="s">
        <v>34</v>
      </c>
      <c r="O123" s="13" t="s">
        <v>24</v>
      </c>
    </row>
    <row r="124" spans="1:15" x14ac:dyDescent="0.25">
      <c r="A124" s="5" t="s">
        <v>15</v>
      </c>
      <c r="B124" s="5" t="str">
        <f>"FES1162518107"</f>
        <v>FES1162518107</v>
      </c>
      <c r="C124" s="5" t="s">
        <v>16</v>
      </c>
      <c r="D124" s="5">
        <v>1</v>
      </c>
      <c r="E124" s="5">
        <v>2170539935</v>
      </c>
      <c r="F124" s="5" t="s">
        <v>17</v>
      </c>
      <c r="G124" s="5" t="s">
        <v>18</v>
      </c>
      <c r="H124" s="5" t="s">
        <v>26</v>
      </c>
      <c r="I124" s="5" t="s">
        <v>27</v>
      </c>
      <c r="J124" s="5" t="s">
        <v>28</v>
      </c>
      <c r="K124" s="5" t="s">
        <v>32</v>
      </c>
      <c r="L124" s="6">
        <v>0.46875</v>
      </c>
      <c r="M124" s="5" t="s">
        <v>199</v>
      </c>
      <c r="N124" s="5" t="s">
        <v>34</v>
      </c>
      <c r="O124" s="5" t="s">
        <v>24</v>
      </c>
    </row>
    <row r="125" spans="1:15" x14ac:dyDescent="0.25">
      <c r="A125" s="5" t="s">
        <v>15</v>
      </c>
      <c r="B125" s="5" t="str">
        <f>"FES1162518024"</f>
        <v>FES1162518024</v>
      </c>
      <c r="C125" s="5" t="s">
        <v>16</v>
      </c>
      <c r="D125" s="5">
        <v>1</v>
      </c>
      <c r="E125" s="5">
        <v>2170539884</v>
      </c>
      <c r="F125" s="5" t="s">
        <v>17</v>
      </c>
      <c r="G125" s="5" t="s">
        <v>18</v>
      </c>
      <c r="H125" s="5" t="s">
        <v>26</v>
      </c>
      <c r="I125" s="5" t="s">
        <v>139</v>
      </c>
      <c r="J125" s="5" t="s">
        <v>148</v>
      </c>
      <c r="K125" s="5" t="s">
        <v>32</v>
      </c>
      <c r="L125" s="6">
        <v>0.5</v>
      </c>
      <c r="M125" s="5" t="s">
        <v>236</v>
      </c>
      <c r="N125" s="5" t="s">
        <v>34</v>
      </c>
      <c r="O125" s="5" t="s">
        <v>24</v>
      </c>
    </row>
    <row r="126" spans="1:15" x14ac:dyDescent="0.25">
      <c r="A126" s="5" t="s">
        <v>15</v>
      </c>
      <c r="B126" s="5" t="str">
        <f>"FES1162518050"</f>
        <v>FES1162518050</v>
      </c>
      <c r="C126" s="5" t="s">
        <v>16</v>
      </c>
      <c r="D126" s="5">
        <v>1</v>
      </c>
      <c r="E126" s="5">
        <v>2170537850</v>
      </c>
      <c r="F126" s="5" t="s">
        <v>17</v>
      </c>
      <c r="G126" s="5" t="s">
        <v>18</v>
      </c>
      <c r="H126" s="5" t="s">
        <v>26</v>
      </c>
      <c r="I126" s="5" t="s">
        <v>27</v>
      </c>
      <c r="J126" s="5" t="s">
        <v>75</v>
      </c>
      <c r="K126" s="5" t="s">
        <v>32</v>
      </c>
      <c r="L126" s="6">
        <v>0.41666666666666669</v>
      </c>
      <c r="M126" s="5" t="s">
        <v>193</v>
      </c>
      <c r="N126" s="5" t="s">
        <v>34</v>
      </c>
      <c r="O126" s="5" t="s">
        <v>24</v>
      </c>
    </row>
    <row r="127" spans="1:15" x14ac:dyDescent="0.25">
      <c r="A127" s="13" t="s">
        <v>15</v>
      </c>
      <c r="B127" s="13" t="str">
        <f>"FES1162517966"</f>
        <v>FES1162517966</v>
      </c>
      <c r="C127" s="13" t="s">
        <v>16</v>
      </c>
      <c r="D127" s="13">
        <v>1</v>
      </c>
      <c r="E127" s="13">
        <v>2170539831</v>
      </c>
      <c r="F127" s="13" t="s">
        <v>17</v>
      </c>
      <c r="G127" s="13" t="s">
        <v>18</v>
      </c>
      <c r="H127" s="13" t="s">
        <v>26</v>
      </c>
      <c r="I127" s="13" t="s">
        <v>27</v>
      </c>
      <c r="J127" s="13" t="s">
        <v>103</v>
      </c>
      <c r="K127" s="13" t="s">
        <v>258</v>
      </c>
      <c r="L127" s="14">
        <v>0.41666666666666669</v>
      </c>
      <c r="M127" s="13" t="s">
        <v>414</v>
      </c>
      <c r="N127" s="13" t="s">
        <v>34</v>
      </c>
      <c r="O127" s="13" t="s">
        <v>24</v>
      </c>
    </row>
    <row r="128" spans="1:15" x14ac:dyDescent="0.25">
      <c r="A128" s="5" t="s">
        <v>15</v>
      </c>
      <c r="B128" s="5" t="str">
        <f>"FES1162518053"</f>
        <v>FES1162518053</v>
      </c>
      <c r="C128" s="5" t="s">
        <v>16</v>
      </c>
      <c r="D128" s="5">
        <v>1</v>
      </c>
      <c r="E128" s="5">
        <v>2170538266</v>
      </c>
      <c r="F128" s="5" t="s">
        <v>17</v>
      </c>
      <c r="G128" s="5" t="s">
        <v>18</v>
      </c>
      <c r="H128" s="5" t="s">
        <v>26</v>
      </c>
      <c r="I128" s="5" t="s">
        <v>139</v>
      </c>
      <c r="J128" s="5" t="s">
        <v>148</v>
      </c>
      <c r="K128" s="5" t="s">
        <v>32</v>
      </c>
      <c r="L128" s="6">
        <v>0.5</v>
      </c>
      <c r="M128" s="5" t="s">
        <v>236</v>
      </c>
      <c r="N128" s="5" t="s">
        <v>34</v>
      </c>
      <c r="O128" s="5" t="s">
        <v>24</v>
      </c>
    </row>
    <row r="129" spans="1:15" x14ac:dyDescent="0.25">
      <c r="A129" s="13" t="s">
        <v>15</v>
      </c>
      <c r="B129" s="13" t="str">
        <f>"FES1162517984"</f>
        <v>FES1162517984</v>
      </c>
      <c r="C129" s="13" t="s">
        <v>16</v>
      </c>
      <c r="D129" s="13">
        <v>1</v>
      </c>
      <c r="E129" s="13">
        <v>2170539841</v>
      </c>
      <c r="F129" s="13" t="s">
        <v>17</v>
      </c>
      <c r="G129" s="13" t="s">
        <v>18</v>
      </c>
      <c r="H129" s="13" t="s">
        <v>26</v>
      </c>
      <c r="I129" s="13" t="s">
        <v>61</v>
      </c>
      <c r="J129" s="13" t="s">
        <v>78</v>
      </c>
      <c r="K129" s="13" t="s">
        <v>32</v>
      </c>
      <c r="L129" s="14">
        <v>0.47916666666666669</v>
      </c>
      <c r="M129" s="13" t="s">
        <v>415</v>
      </c>
      <c r="N129" s="13" t="s">
        <v>34</v>
      </c>
      <c r="O129" s="13" t="s">
        <v>24</v>
      </c>
    </row>
    <row r="130" spans="1:15" x14ac:dyDescent="0.25">
      <c r="A130" s="5" t="s">
        <v>15</v>
      </c>
      <c r="B130" s="5" t="str">
        <f>"FES1162517922"</f>
        <v>FES1162517922</v>
      </c>
      <c r="C130" s="5" t="s">
        <v>16</v>
      </c>
      <c r="D130" s="5">
        <v>1</v>
      </c>
      <c r="E130" s="5">
        <v>2170539483</v>
      </c>
      <c r="F130" s="5" t="s">
        <v>17</v>
      </c>
      <c r="G130" s="5" t="s">
        <v>18</v>
      </c>
      <c r="H130" s="5" t="s">
        <v>26</v>
      </c>
      <c r="I130" s="5" t="s">
        <v>144</v>
      </c>
      <c r="J130" s="5" t="s">
        <v>149</v>
      </c>
      <c r="K130" s="5" t="s">
        <v>32</v>
      </c>
      <c r="L130" s="6">
        <v>0.53263888888888888</v>
      </c>
      <c r="M130" s="5" t="s">
        <v>237</v>
      </c>
      <c r="N130" s="5" t="s">
        <v>34</v>
      </c>
      <c r="O130" s="5" t="s">
        <v>24</v>
      </c>
    </row>
    <row r="131" spans="1:15" x14ac:dyDescent="0.25">
      <c r="A131" s="5" t="s">
        <v>15</v>
      </c>
      <c r="B131" s="5" t="str">
        <f>"FES1162517861"</f>
        <v>FES1162517861</v>
      </c>
      <c r="C131" s="5" t="s">
        <v>16</v>
      </c>
      <c r="D131" s="5">
        <v>1</v>
      </c>
      <c r="E131" s="5">
        <v>2170537586</v>
      </c>
      <c r="F131" s="5" t="s">
        <v>17</v>
      </c>
      <c r="G131" s="5" t="s">
        <v>18</v>
      </c>
      <c r="H131" s="5" t="s">
        <v>26</v>
      </c>
      <c r="I131" s="5" t="s">
        <v>27</v>
      </c>
      <c r="J131" s="5" t="s">
        <v>150</v>
      </c>
      <c r="K131" s="5" t="s">
        <v>32</v>
      </c>
      <c r="L131" s="6">
        <v>0.42499999999999999</v>
      </c>
      <c r="M131" s="5" t="s">
        <v>238</v>
      </c>
      <c r="N131" s="5" t="s">
        <v>34</v>
      </c>
      <c r="O131" s="5" t="s">
        <v>24</v>
      </c>
    </row>
    <row r="132" spans="1:15" x14ac:dyDescent="0.25">
      <c r="A132" s="5" t="s">
        <v>15</v>
      </c>
      <c r="B132" s="5" t="str">
        <f>"FES1162518088"</f>
        <v>FES1162518088</v>
      </c>
      <c r="C132" s="5" t="s">
        <v>16</v>
      </c>
      <c r="D132" s="5">
        <v>1</v>
      </c>
      <c r="E132" s="5">
        <v>2170539924</v>
      </c>
      <c r="F132" s="5" t="s">
        <v>17</v>
      </c>
      <c r="G132" s="5" t="s">
        <v>18</v>
      </c>
      <c r="H132" s="5" t="s">
        <v>26</v>
      </c>
      <c r="I132" s="5" t="s">
        <v>151</v>
      </c>
      <c r="J132" s="5" t="s">
        <v>152</v>
      </c>
      <c r="K132" s="5" t="s">
        <v>32</v>
      </c>
      <c r="L132" s="6">
        <v>0.41666666666666669</v>
      </c>
      <c r="M132" s="5" t="s">
        <v>203</v>
      </c>
      <c r="N132" s="5" t="s">
        <v>34</v>
      </c>
      <c r="O132" s="5" t="s">
        <v>24</v>
      </c>
    </row>
    <row r="133" spans="1:15" x14ac:dyDescent="0.25">
      <c r="A133" s="5" t="s">
        <v>15</v>
      </c>
      <c r="B133" s="5" t="str">
        <f>"FES1162518054"</f>
        <v>FES1162518054</v>
      </c>
      <c r="C133" s="5" t="s">
        <v>16</v>
      </c>
      <c r="D133" s="5">
        <v>1</v>
      </c>
      <c r="E133" s="5">
        <v>2170538398</v>
      </c>
      <c r="F133" s="5" t="s">
        <v>17</v>
      </c>
      <c r="G133" s="5" t="s">
        <v>18</v>
      </c>
      <c r="H133" s="5" t="s">
        <v>26</v>
      </c>
      <c r="I133" s="5" t="s">
        <v>27</v>
      </c>
      <c r="J133" s="5" t="s">
        <v>153</v>
      </c>
      <c r="K133" s="5" t="s">
        <v>32</v>
      </c>
      <c r="L133" s="6">
        <v>0.4375</v>
      </c>
      <c r="M133" s="5" t="s">
        <v>239</v>
      </c>
      <c r="N133" s="5" t="s">
        <v>34</v>
      </c>
      <c r="O133" s="5" t="s">
        <v>24</v>
      </c>
    </row>
    <row r="134" spans="1:15" x14ac:dyDescent="0.25">
      <c r="A134" s="5" t="s">
        <v>15</v>
      </c>
      <c r="B134" s="5" t="str">
        <f>"FES1162518057"</f>
        <v>FES1162518057</v>
      </c>
      <c r="C134" s="5" t="s">
        <v>16</v>
      </c>
      <c r="D134" s="5">
        <v>1</v>
      </c>
      <c r="E134" s="5">
        <v>2170539605</v>
      </c>
      <c r="F134" s="5" t="s">
        <v>17</v>
      </c>
      <c r="G134" s="5" t="s">
        <v>18</v>
      </c>
      <c r="H134" s="5" t="s">
        <v>51</v>
      </c>
      <c r="I134" s="5" t="s">
        <v>56</v>
      </c>
      <c r="J134" s="5" t="s">
        <v>154</v>
      </c>
      <c r="K134" s="5" t="s">
        <v>32</v>
      </c>
      <c r="L134" s="6">
        <v>0.38194444444444442</v>
      </c>
      <c r="M134" s="5" t="s">
        <v>240</v>
      </c>
      <c r="N134" s="5" t="s">
        <v>34</v>
      </c>
      <c r="O134" s="5" t="s">
        <v>24</v>
      </c>
    </row>
    <row r="135" spans="1:15" x14ac:dyDescent="0.25">
      <c r="A135" s="5" t="s">
        <v>15</v>
      </c>
      <c r="B135" s="5" t="str">
        <f>"FES1162517870"</f>
        <v>FES1162517870</v>
      </c>
      <c r="C135" s="5" t="s">
        <v>16</v>
      </c>
      <c r="D135" s="5">
        <v>1</v>
      </c>
      <c r="E135" s="5">
        <v>2170538792</v>
      </c>
      <c r="F135" s="5" t="s">
        <v>17</v>
      </c>
      <c r="G135" s="5" t="s">
        <v>18</v>
      </c>
      <c r="H135" s="5" t="s">
        <v>26</v>
      </c>
      <c r="I135" s="5" t="s">
        <v>144</v>
      </c>
      <c r="J135" s="5" t="s">
        <v>149</v>
      </c>
      <c r="K135" s="5" t="s">
        <v>32</v>
      </c>
      <c r="L135" s="6">
        <v>0.53194444444444444</v>
      </c>
      <c r="M135" s="5" t="s">
        <v>237</v>
      </c>
      <c r="N135" s="5" t="s">
        <v>34</v>
      </c>
      <c r="O135" s="5" t="s">
        <v>24</v>
      </c>
    </row>
    <row r="136" spans="1:15" x14ac:dyDescent="0.25">
      <c r="A136" s="5" t="s">
        <v>15</v>
      </c>
      <c r="B136" s="5" t="str">
        <f>"FES1162518043"</f>
        <v>FES1162518043</v>
      </c>
      <c r="C136" s="5" t="s">
        <v>16</v>
      </c>
      <c r="D136" s="5">
        <v>1</v>
      </c>
      <c r="E136" s="5">
        <v>2170537783</v>
      </c>
      <c r="F136" s="5" t="s">
        <v>17</v>
      </c>
      <c r="G136" s="5" t="s">
        <v>18</v>
      </c>
      <c r="H136" s="5" t="s">
        <v>26</v>
      </c>
      <c r="I136" s="5" t="s">
        <v>27</v>
      </c>
      <c r="J136" s="5" t="s">
        <v>155</v>
      </c>
      <c r="K136" s="5" t="s">
        <v>32</v>
      </c>
      <c r="L136" s="6">
        <v>0.45833333333333331</v>
      </c>
      <c r="M136" s="5" t="s">
        <v>241</v>
      </c>
      <c r="N136" s="5" t="s">
        <v>34</v>
      </c>
      <c r="O136" s="5" t="s">
        <v>24</v>
      </c>
    </row>
    <row r="137" spans="1:15" x14ac:dyDescent="0.25">
      <c r="A137" s="5" t="s">
        <v>15</v>
      </c>
      <c r="B137" s="5" t="str">
        <f>"FES1162518005"</f>
        <v>FES1162518005</v>
      </c>
      <c r="C137" s="5" t="s">
        <v>16</v>
      </c>
      <c r="D137" s="5">
        <v>1</v>
      </c>
      <c r="E137" s="5">
        <v>2170539861</v>
      </c>
      <c r="F137" s="5" t="s">
        <v>17</v>
      </c>
      <c r="G137" s="5" t="s">
        <v>18</v>
      </c>
      <c r="H137" s="5" t="s">
        <v>51</v>
      </c>
      <c r="I137" s="5" t="s">
        <v>56</v>
      </c>
      <c r="J137" s="5" t="s">
        <v>68</v>
      </c>
      <c r="K137" s="5" t="s">
        <v>16</v>
      </c>
      <c r="L137" s="6">
        <v>0.3125</v>
      </c>
      <c r="M137" s="5" t="s">
        <v>242</v>
      </c>
      <c r="N137" s="5" t="s">
        <v>34</v>
      </c>
      <c r="O137" s="5" t="s">
        <v>24</v>
      </c>
    </row>
    <row r="138" spans="1:15" x14ac:dyDescent="0.25">
      <c r="A138" s="5" t="s">
        <v>15</v>
      </c>
      <c r="B138" s="5" t="str">
        <f>"FES1162517693"</f>
        <v>FES1162517693</v>
      </c>
      <c r="C138" s="5" t="s">
        <v>16</v>
      </c>
      <c r="D138" s="5">
        <v>1</v>
      </c>
      <c r="E138" s="5">
        <v>2170537607</v>
      </c>
      <c r="F138" s="5" t="s">
        <v>17</v>
      </c>
      <c r="G138" s="5" t="s">
        <v>18</v>
      </c>
      <c r="H138" s="5" t="s">
        <v>26</v>
      </c>
      <c r="I138" s="5" t="s">
        <v>27</v>
      </c>
      <c r="J138" s="5" t="s">
        <v>28</v>
      </c>
      <c r="K138" s="5" t="s">
        <v>32</v>
      </c>
      <c r="L138" s="6">
        <v>0.46875</v>
      </c>
      <c r="M138" s="5" t="s">
        <v>199</v>
      </c>
      <c r="N138" s="5" t="s">
        <v>34</v>
      </c>
      <c r="O138" s="5" t="s">
        <v>24</v>
      </c>
    </row>
    <row r="139" spans="1:15" x14ac:dyDescent="0.25">
      <c r="A139" s="5" t="s">
        <v>15</v>
      </c>
      <c r="B139" s="5" t="str">
        <f>"FES1162518081"</f>
        <v>FES1162518081</v>
      </c>
      <c r="C139" s="5" t="s">
        <v>16</v>
      </c>
      <c r="D139" s="5">
        <v>1</v>
      </c>
      <c r="E139" s="5">
        <v>2170539913</v>
      </c>
      <c r="F139" s="5" t="s">
        <v>17</v>
      </c>
      <c r="G139" s="5" t="s">
        <v>18</v>
      </c>
      <c r="H139" s="5" t="s">
        <v>40</v>
      </c>
      <c r="I139" s="5" t="s">
        <v>41</v>
      </c>
      <c r="J139" s="5" t="s">
        <v>55</v>
      </c>
      <c r="K139" s="5" t="s">
        <v>32</v>
      </c>
      <c r="L139" s="6">
        <v>0.47916666666666669</v>
      </c>
      <c r="M139" s="5" t="s">
        <v>166</v>
      </c>
      <c r="N139" s="5" t="s">
        <v>34</v>
      </c>
      <c r="O139" s="5" t="s">
        <v>24</v>
      </c>
    </row>
    <row r="140" spans="1:15" x14ac:dyDescent="0.25">
      <c r="A140" s="3" t="s">
        <v>15</v>
      </c>
      <c r="B140" s="3" t="str">
        <f>"FES1162518247"</f>
        <v>FES1162518247</v>
      </c>
      <c r="C140" s="3" t="s">
        <v>16</v>
      </c>
      <c r="D140" s="3">
        <v>1</v>
      </c>
      <c r="E140" s="3">
        <v>2170540095</v>
      </c>
      <c r="F140" s="4" t="s">
        <v>159</v>
      </c>
      <c r="G140" s="3" t="s">
        <v>18</v>
      </c>
      <c r="H140" s="3" t="s">
        <v>19</v>
      </c>
      <c r="I140" s="3" t="s">
        <v>82</v>
      </c>
      <c r="J140" s="3" t="s">
        <v>156</v>
      </c>
      <c r="K140" s="3" t="s">
        <v>22</v>
      </c>
      <c r="L140" s="3"/>
      <c r="M140" s="3" t="s">
        <v>23</v>
      </c>
      <c r="N140" s="3" t="s">
        <v>299</v>
      </c>
      <c r="O140" s="15" t="s">
        <v>425</v>
      </c>
    </row>
    <row r="141" spans="1:15" ht="15.75" thickBot="1" x14ac:dyDescent="0.3">
      <c r="A141" s="7" t="s">
        <v>15</v>
      </c>
      <c r="B141" s="7" t="str">
        <f>"FES1162518279"</f>
        <v>FES1162518279</v>
      </c>
      <c r="C141" s="7" t="s">
        <v>16</v>
      </c>
      <c r="D141" s="7">
        <v>1</v>
      </c>
      <c r="E141" s="7">
        <v>2170540137</v>
      </c>
      <c r="F141" s="8" t="s">
        <v>159</v>
      </c>
      <c r="G141" s="7" t="s">
        <v>18</v>
      </c>
      <c r="H141" s="7" t="s">
        <v>18</v>
      </c>
      <c r="I141" s="7" t="s">
        <v>89</v>
      </c>
      <c r="J141" s="7" t="s">
        <v>157</v>
      </c>
      <c r="K141" s="7" t="s">
        <v>32</v>
      </c>
      <c r="L141" s="12">
        <v>0.41666666666666669</v>
      </c>
      <c r="M141" s="7" t="s">
        <v>243</v>
      </c>
      <c r="N141" s="7" t="s">
        <v>34</v>
      </c>
      <c r="O141" s="7" t="s">
        <v>24</v>
      </c>
    </row>
    <row r="142" spans="1:15" ht="15.75" thickTop="1" x14ac:dyDescent="0.25">
      <c r="A142" s="10" t="s">
        <v>15</v>
      </c>
      <c r="B142" s="10" t="str">
        <f>"080001501660"</f>
        <v>080001501660</v>
      </c>
      <c r="C142" s="10" t="s">
        <v>32</v>
      </c>
      <c r="D142" s="10">
        <v>4</v>
      </c>
      <c r="E142" s="10" t="s">
        <v>244</v>
      </c>
      <c r="F142" s="11" t="s">
        <v>159</v>
      </c>
      <c r="G142" s="10" t="s">
        <v>26</v>
      </c>
      <c r="H142" s="10" t="s">
        <v>25</v>
      </c>
      <c r="I142" s="10" t="s">
        <v>30</v>
      </c>
      <c r="J142" s="10" t="s">
        <v>245</v>
      </c>
      <c r="K142" s="10" t="s">
        <v>22</v>
      </c>
      <c r="L142" s="10"/>
      <c r="M142" s="10" t="s">
        <v>23</v>
      </c>
      <c r="N142" s="10" t="s">
        <v>292</v>
      </c>
      <c r="O142" s="10" t="s">
        <v>296</v>
      </c>
    </row>
    <row r="143" spans="1:15" x14ac:dyDescent="0.25">
      <c r="A143" s="5" t="s">
        <v>15</v>
      </c>
      <c r="B143" s="5" t="str">
        <f>"FES1162518361"</f>
        <v>FES1162518361</v>
      </c>
      <c r="C143" s="5" t="s">
        <v>32</v>
      </c>
      <c r="D143" s="5">
        <v>1</v>
      </c>
      <c r="E143" s="5">
        <v>2170540239</v>
      </c>
      <c r="F143" s="5" t="s">
        <v>17</v>
      </c>
      <c r="G143" s="5" t="s">
        <v>18</v>
      </c>
      <c r="H143" s="5" t="s">
        <v>26</v>
      </c>
      <c r="I143" s="5" t="s">
        <v>27</v>
      </c>
      <c r="J143" s="5" t="s">
        <v>92</v>
      </c>
      <c r="K143" s="5" t="s">
        <v>258</v>
      </c>
      <c r="L143" s="6">
        <v>0.41666666666666669</v>
      </c>
      <c r="M143" s="5" t="s">
        <v>300</v>
      </c>
      <c r="N143" s="5" t="s">
        <v>34</v>
      </c>
      <c r="O143" s="5" t="s">
        <v>24</v>
      </c>
    </row>
    <row r="144" spans="1:15" x14ac:dyDescent="0.25">
      <c r="A144" s="5" t="s">
        <v>15</v>
      </c>
      <c r="B144" s="5" t="str">
        <f>"FES1162518442"</f>
        <v>FES1162518442</v>
      </c>
      <c r="C144" s="5" t="s">
        <v>32</v>
      </c>
      <c r="D144" s="5">
        <v>1</v>
      </c>
      <c r="E144" s="5">
        <v>2170540166</v>
      </c>
      <c r="F144" s="5" t="s">
        <v>17</v>
      </c>
      <c r="G144" s="5" t="s">
        <v>18</v>
      </c>
      <c r="H144" s="5" t="s">
        <v>51</v>
      </c>
      <c r="I144" s="5" t="s">
        <v>56</v>
      </c>
      <c r="J144" s="5" t="s">
        <v>134</v>
      </c>
      <c r="K144" s="5" t="s">
        <v>258</v>
      </c>
      <c r="L144" s="6">
        <v>0.38541666666666669</v>
      </c>
      <c r="M144" s="5" t="s">
        <v>229</v>
      </c>
      <c r="N144" s="5" t="s">
        <v>34</v>
      </c>
      <c r="O144" s="5" t="s">
        <v>24</v>
      </c>
    </row>
    <row r="145" spans="1:15" x14ac:dyDescent="0.25">
      <c r="A145" s="5" t="s">
        <v>15</v>
      </c>
      <c r="B145" s="5" t="str">
        <f>"FES1162518441"</f>
        <v>FES1162518441</v>
      </c>
      <c r="C145" s="5" t="s">
        <v>32</v>
      </c>
      <c r="D145" s="5">
        <v>1</v>
      </c>
      <c r="E145" s="5">
        <v>2170540164</v>
      </c>
      <c r="F145" s="5" t="s">
        <v>17</v>
      </c>
      <c r="G145" s="5" t="s">
        <v>18</v>
      </c>
      <c r="H145" s="5" t="s">
        <v>51</v>
      </c>
      <c r="I145" s="5" t="s">
        <v>56</v>
      </c>
      <c r="J145" s="5" t="s">
        <v>134</v>
      </c>
      <c r="K145" s="5" t="s">
        <v>258</v>
      </c>
      <c r="L145" s="6">
        <v>0.38541666666666669</v>
      </c>
      <c r="M145" s="5" t="s">
        <v>229</v>
      </c>
      <c r="N145" s="5" t="s">
        <v>34</v>
      </c>
      <c r="O145" s="5" t="s">
        <v>24</v>
      </c>
    </row>
    <row r="146" spans="1:15" x14ac:dyDescent="0.25">
      <c r="A146" s="5" t="s">
        <v>15</v>
      </c>
      <c r="B146" s="5" t="str">
        <f>"FES1162518444"</f>
        <v>FES1162518444</v>
      </c>
      <c r="C146" s="5" t="s">
        <v>32</v>
      </c>
      <c r="D146" s="5">
        <v>1</v>
      </c>
      <c r="E146" s="5">
        <v>2170540240</v>
      </c>
      <c r="F146" s="5" t="s">
        <v>17</v>
      </c>
      <c r="G146" s="5" t="s">
        <v>18</v>
      </c>
      <c r="H146" s="5" t="s">
        <v>46</v>
      </c>
      <c r="I146" s="5" t="s">
        <v>246</v>
      </c>
      <c r="J146" s="5" t="s">
        <v>247</v>
      </c>
      <c r="K146" s="5" t="s">
        <v>258</v>
      </c>
      <c r="L146" s="6">
        <v>0.4375</v>
      </c>
      <c r="M146" s="5" t="s">
        <v>301</v>
      </c>
      <c r="N146" s="5" t="s">
        <v>34</v>
      </c>
      <c r="O146" s="5" t="s">
        <v>24</v>
      </c>
    </row>
    <row r="147" spans="1:15" x14ac:dyDescent="0.25">
      <c r="A147" s="5" t="s">
        <v>15</v>
      </c>
      <c r="B147" s="5" t="str">
        <f>"FES1162518443"</f>
        <v>FES1162518443</v>
      </c>
      <c r="C147" s="5" t="s">
        <v>32</v>
      </c>
      <c r="D147" s="5">
        <v>1</v>
      </c>
      <c r="E147" s="5">
        <v>2170540208</v>
      </c>
      <c r="F147" s="5" t="s">
        <v>17</v>
      </c>
      <c r="G147" s="5" t="s">
        <v>18</v>
      </c>
      <c r="H147" s="5" t="s">
        <v>26</v>
      </c>
      <c r="I147" s="5" t="s">
        <v>27</v>
      </c>
      <c r="J147" s="5" t="s">
        <v>75</v>
      </c>
      <c r="K147" s="5" t="s">
        <v>258</v>
      </c>
      <c r="L147" s="6">
        <v>0.41666666666666669</v>
      </c>
      <c r="M147" s="5" t="s">
        <v>302</v>
      </c>
      <c r="N147" s="5" t="s">
        <v>34</v>
      </c>
      <c r="O147" s="5" t="s">
        <v>24</v>
      </c>
    </row>
    <row r="148" spans="1:15" x14ac:dyDescent="0.25">
      <c r="A148" s="5" t="s">
        <v>15</v>
      </c>
      <c r="B148" s="5" t="str">
        <f>"FES1162518415"</f>
        <v>FES1162518415</v>
      </c>
      <c r="C148" s="5" t="s">
        <v>32</v>
      </c>
      <c r="D148" s="5">
        <v>1</v>
      </c>
      <c r="E148" s="5">
        <v>2170538913</v>
      </c>
      <c r="F148" s="5" t="s">
        <v>17</v>
      </c>
      <c r="G148" s="5" t="s">
        <v>18</v>
      </c>
      <c r="H148" s="5" t="s">
        <v>303</v>
      </c>
      <c r="I148" s="5" t="s">
        <v>61</v>
      </c>
      <c r="J148" s="5" t="s">
        <v>248</v>
      </c>
      <c r="K148" s="5" t="s">
        <v>258</v>
      </c>
      <c r="L148" s="6">
        <v>0.49027777777777781</v>
      </c>
      <c r="M148" s="5" t="s">
        <v>304</v>
      </c>
      <c r="N148" s="5" t="s">
        <v>34</v>
      </c>
      <c r="O148" s="5" t="s">
        <v>24</v>
      </c>
    </row>
    <row r="149" spans="1:15" x14ac:dyDescent="0.25">
      <c r="A149" s="5" t="s">
        <v>15</v>
      </c>
      <c r="B149" s="5" t="str">
        <f>"FES1162518445"</f>
        <v>FES1162518445</v>
      </c>
      <c r="C149" s="5" t="s">
        <v>32</v>
      </c>
      <c r="D149" s="5">
        <v>2</v>
      </c>
      <c r="E149" s="5">
        <v>2170540336</v>
      </c>
      <c r="F149" s="5" t="s">
        <v>17</v>
      </c>
      <c r="G149" s="5" t="s">
        <v>18</v>
      </c>
      <c r="H149" s="5" t="s">
        <v>29</v>
      </c>
      <c r="I149" s="5" t="s">
        <v>71</v>
      </c>
      <c r="J149" s="5" t="s">
        <v>249</v>
      </c>
      <c r="K149" s="5" t="s">
        <v>258</v>
      </c>
      <c r="L149" s="6">
        <v>0.39583333333333331</v>
      </c>
      <c r="M149" s="5" t="s">
        <v>305</v>
      </c>
      <c r="N149" s="5" t="s">
        <v>34</v>
      </c>
      <c r="O149" s="5" t="s">
        <v>24</v>
      </c>
    </row>
    <row r="150" spans="1:15" x14ac:dyDescent="0.25">
      <c r="A150" s="5" t="s">
        <v>15</v>
      </c>
      <c r="B150" s="5" t="str">
        <f>"FES1162518446"</f>
        <v>FES1162518446</v>
      </c>
      <c r="C150" s="5" t="s">
        <v>32</v>
      </c>
      <c r="D150" s="5">
        <v>2</v>
      </c>
      <c r="E150" s="5">
        <v>2170539583</v>
      </c>
      <c r="F150" s="5" t="s">
        <v>17</v>
      </c>
      <c r="G150" s="5" t="s">
        <v>18</v>
      </c>
      <c r="H150" s="5" t="s">
        <v>51</v>
      </c>
      <c r="I150" s="5" t="s">
        <v>56</v>
      </c>
      <c r="J150" s="5" t="s">
        <v>250</v>
      </c>
      <c r="K150" s="5" t="s">
        <v>32</v>
      </c>
      <c r="L150" s="6">
        <v>0.33333333333333331</v>
      </c>
      <c r="M150" s="5" t="s">
        <v>306</v>
      </c>
      <c r="N150" s="5" t="s">
        <v>34</v>
      </c>
      <c r="O150" s="5" t="s">
        <v>24</v>
      </c>
    </row>
    <row r="151" spans="1:15" x14ac:dyDescent="0.25">
      <c r="A151" s="5" t="s">
        <v>15</v>
      </c>
      <c r="B151" s="5" t="str">
        <f>"FES1162517681"</f>
        <v>FES1162517681</v>
      </c>
      <c r="C151" s="5" t="s">
        <v>32</v>
      </c>
      <c r="D151" s="5">
        <v>1</v>
      </c>
      <c r="E151" s="5">
        <v>2170536482</v>
      </c>
      <c r="F151" s="5" t="s">
        <v>17</v>
      </c>
      <c r="G151" s="5" t="s">
        <v>18</v>
      </c>
      <c r="H151" s="5" t="s">
        <v>26</v>
      </c>
      <c r="I151" s="5" t="s">
        <v>27</v>
      </c>
      <c r="J151" s="5" t="s">
        <v>28</v>
      </c>
      <c r="K151" s="5" t="s">
        <v>258</v>
      </c>
      <c r="L151" s="6">
        <v>0.4375</v>
      </c>
      <c r="M151" s="5" t="s">
        <v>307</v>
      </c>
      <c r="N151" s="5" t="s">
        <v>34</v>
      </c>
      <c r="O151" s="5" t="s">
        <v>24</v>
      </c>
    </row>
    <row r="152" spans="1:15" x14ac:dyDescent="0.25">
      <c r="A152" s="5" t="s">
        <v>15</v>
      </c>
      <c r="B152" s="5" t="str">
        <f>"FES1162518451"</f>
        <v>FES1162518451</v>
      </c>
      <c r="C152" s="5" t="s">
        <v>32</v>
      </c>
      <c r="D152" s="5">
        <v>1</v>
      </c>
      <c r="E152" s="5">
        <v>2170540023</v>
      </c>
      <c r="F152" s="5" t="s">
        <v>17</v>
      </c>
      <c r="G152" s="5" t="s">
        <v>18</v>
      </c>
      <c r="H152" s="5" t="s">
        <v>46</v>
      </c>
      <c r="I152" s="5" t="s">
        <v>87</v>
      </c>
      <c r="J152" s="5" t="s">
        <v>88</v>
      </c>
      <c r="K152" s="5" t="s">
        <v>258</v>
      </c>
      <c r="L152" s="6">
        <v>0.4375</v>
      </c>
      <c r="M152" s="5" t="s">
        <v>308</v>
      </c>
      <c r="N152" s="5" t="s">
        <v>34</v>
      </c>
      <c r="O152" s="5" t="s">
        <v>24</v>
      </c>
    </row>
    <row r="153" spans="1:15" x14ac:dyDescent="0.25">
      <c r="A153" s="5" t="s">
        <v>15</v>
      </c>
      <c r="B153" s="5" t="str">
        <f>"FES1162518411"</f>
        <v>FES1162518411</v>
      </c>
      <c r="C153" s="5" t="s">
        <v>32</v>
      </c>
      <c r="D153" s="5">
        <v>2</v>
      </c>
      <c r="E153" s="5">
        <v>2170539992</v>
      </c>
      <c r="F153" s="5" t="s">
        <v>17</v>
      </c>
      <c r="G153" s="5" t="s">
        <v>18</v>
      </c>
      <c r="H153" s="5" t="s">
        <v>51</v>
      </c>
      <c r="I153" s="5" t="s">
        <v>56</v>
      </c>
      <c r="J153" s="5" t="s">
        <v>104</v>
      </c>
      <c r="K153" s="5" t="s">
        <v>258</v>
      </c>
      <c r="L153" s="6">
        <v>0.34375</v>
      </c>
      <c r="M153" s="5" t="s">
        <v>309</v>
      </c>
      <c r="N153" s="5" t="s">
        <v>34</v>
      </c>
      <c r="O153" s="5" t="s">
        <v>24</v>
      </c>
    </row>
    <row r="154" spans="1:15" x14ac:dyDescent="0.25">
      <c r="A154" s="5" t="s">
        <v>15</v>
      </c>
      <c r="B154" s="5" t="str">
        <f>"FES1162518434"</f>
        <v>FES1162518434</v>
      </c>
      <c r="C154" s="5" t="s">
        <v>32</v>
      </c>
      <c r="D154" s="5">
        <v>1</v>
      </c>
      <c r="E154" s="5">
        <v>2170540327</v>
      </c>
      <c r="F154" s="4" t="s">
        <v>251</v>
      </c>
      <c r="G154" s="5" t="s">
        <v>18</v>
      </c>
      <c r="H154" s="5" t="s">
        <v>26</v>
      </c>
      <c r="I154" s="5" t="s">
        <v>27</v>
      </c>
      <c r="J154" s="5" t="s">
        <v>252</v>
      </c>
      <c r="K154" s="5" t="s">
        <v>258</v>
      </c>
      <c r="L154" s="6">
        <v>0.3756944444444445</v>
      </c>
      <c r="M154" s="5" t="s">
        <v>310</v>
      </c>
      <c r="N154" s="5" t="s">
        <v>34</v>
      </c>
      <c r="O154" s="5" t="s">
        <v>295</v>
      </c>
    </row>
    <row r="155" spans="1:15" x14ac:dyDescent="0.25">
      <c r="A155" s="5" t="s">
        <v>15</v>
      </c>
      <c r="B155" s="5" t="str">
        <f>"FES1162518273"</f>
        <v>FES1162518273</v>
      </c>
      <c r="C155" s="5" t="s">
        <v>32</v>
      </c>
      <c r="D155" s="5">
        <v>1</v>
      </c>
      <c r="E155" s="5">
        <v>2170540129</v>
      </c>
      <c r="F155" s="4" t="s">
        <v>251</v>
      </c>
      <c r="G155" s="5" t="s">
        <v>18</v>
      </c>
      <c r="H155" s="5" t="s">
        <v>51</v>
      </c>
      <c r="I155" s="5" t="s">
        <v>56</v>
      </c>
      <c r="J155" s="5" t="s">
        <v>134</v>
      </c>
      <c r="K155" s="5" t="s">
        <v>253</v>
      </c>
      <c r="L155" s="6">
        <v>0.4236111111111111</v>
      </c>
      <c r="M155" s="5" t="s">
        <v>254</v>
      </c>
      <c r="N155" s="5" t="s">
        <v>34</v>
      </c>
      <c r="O155" s="5" t="s">
        <v>295</v>
      </c>
    </row>
    <row r="156" spans="1:15" x14ac:dyDescent="0.25">
      <c r="A156" s="5" t="s">
        <v>15</v>
      </c>
      <c r="B156" s="5" t="str">
        <f>"FES1162518450"</f>
        <v>FES1162518450</v>
      </c>
      <c r="C156" s="5" t="s">
        <v>32</v>
      </c>
      <c r="D156" s="5">
        <v>1</v>
      </c>
      <c r="E156" s="5">
        <v>2170540339</v>
      </c>
      <c r="F156" s="5" t="s">
        <v>17</v>
      </c>
      <c r="G156" s="5" t="s">
        <v>18</v>
      </c>
      <c r="H156" s="5" t="s">
        <v>40</v>
      </c>
      <c r="I156" s="5" t="s">
        <v>41</v>
      </c>
      <c r="J156" s="5" t="s">
        <v>255</v>
      </c>
      <c r="K156" s="5" t="s">
        <v>258</v>
      </c>
      <c r="L156" s="6">
        <v>0.41666666666666669</v>
      </c>
      <c r="M156" s="5" t="s">
        <v>311</v>
      </c>
      <c r="N156" s="5" t="s">
        <v>34</v>
      </c>
      <c r="O156" s="5" t="s">
        <v>24</v>
      </c>
    </row>
    <row r="157" spans="1:15" x14ac:dyDescent="0.25">
      <c r="A157" s="5" t="s">
        <v>15</v>
      </c>
      <c r="B157" s="5" t="str">
        <f>"FES1162518456"</f>
        <v>FES1162518456</v>
      </c>
      <c r="C157" s="5" t="s">
        <v>32</v>
      </c>
      <c r="D157" s="5">
        <v>1</v>
      </c>
      <c r="E157" s="5">
        <v>2170540342</v>
      </c>
      <c r="F157" s="5" t="s">
        <v>17</v>
      </c>
      <c r="G157" s="5" t="s">
        <v>18</v>
      </c>
      <c r="H157" s="5" t="s">
        <v>26</v>
      </c>
      <c r="I157" s="5" t="s">
        <v>27</v>
      </c>
      <c r="J157" s="5" t="s">
        <v>256</v>
      </c>
      <c r="K157" s="5" t="s">
        <v>258</v>
      </c>
      <c r="L157" s="6">
        <v>0.35555555555555557</v>
      </c>
      <c r="M157" s="5" t="s">
        <v>312</v>
      </c>
      <c r="N157" s="5" t="s">
        <v>34</v>
      </c>
      <c r="O157" s="5" t="s">
        <v>24</v>
      </c>
    </row>
    <row r="158" spans="1:15" x14ac:dyDescent="0.25">
      <c r="A158" s="5" t="s">
        <v>15</v>
      </c>
      <c r="B158" s="5" t="str">
        <f>"FES1162518457"</f>
        <v>FES1162518457</v>
      </c>
      <c r="C158" s="5" t="s">
        <v>32</v>
      </c>
      <c r="D158" s="5">
        <v>1</v>
      </c>
      <c r="E158" s="5">
        <v>2170540343</v>
      </c>
      <c r="F158" s="5" t="s">
        <v>17</v>
      </c>
      <c r="G158" s="5" t="s">
        <v>18</v>
      </c>
      <c r="H158" s="5" t="s">
        <v>29</v>
      </c>
      <c r="I158" s="5" t="s">
        <v>106</v>
      </c>
      <c r="J158" s="5" t="s">
        <v>107</v>
      </c>
      <c r="K158" s="5" t="s">
        <v>258</v>
      </c>
      <c r="L158" s="6">
        <v>0.4236111111111111</v>
      </c>
      <c r="M158" s="5" t="s">
        <v>313</v>
      </c>
      <c r="N158" s="5" t="s">
        <v>34</v>
      </c>
      <c r="O158" s="5" t="s">
        <v>24</v>
      </c>
    </row>
    <row r="159" spans="1:15" x14ac:dyDescent="0.25">
      <c r="A159" s="5" t="s">
        <v>15</v>
      </c>
      <c r="B159" s="5" t="str">
        <f>"FES1162517953"</f>
        <v>FES1162517953</v>
      </c>
      <c r="C159" s="5" t="s">
        <v>32</v>
      </c>
      <c r="D159" s="5">
        <v>1</v>
      </c>
      <c r="E159" s="5">
        <v>2170539187</v>
      </c>
      <c r="F159" s="5" t="s">
        <v>17</v>
      </c>
      <c r="G159" s="5" t="s">
        <v>18</v>
      </c>
      <c r="H159" s="5" t="s">
        <v>51</v>
      </c>
      <c r="I159" s="5" t="s">
        <v>56</v>
      </c>
      <c r="J159" s="5" t="s">
        <v>94</v>
      </c>
      <c r="K159" s="5" t="s">
        <v>258</v>
      </c>
      <c r="L159" s="6">
        <v>0.31944444444444448</v>
      </c>
      <c r="M159" s="5" t="s">
        <v>164</v>
      </c>
      <c r="N159" s="5" t="s">
        <v>34</v>
      </c>
      <c r="O159" s="5" t="s">
        <v>24</v>
      </c>
    </row>
    <row r="160" spans="1:15" x14ac:dyDescent="0.25">
      <c r="A160" s="5" t="s">
        <v>15</v>
      </c>
      <c r="B160" s="5" t="str">
        <f>"FES1162518294"</f>
        <v>FES1162518294</v>
      </c>
      <c r="C160" s="5" t="s">
        <v>32</v>
      </c>
      <c r="D160" s="5">
        <v>1</v>
      </c>
      <c r="E160" s="5">
        <v>2170540169</v>
      </c>
      <c r="F160" s="5" t="s">
        <v>17</v>
      </c>
      <c r="G160" s="5" t="s">
        <v>18</v>
      </c>
      <c r="H160" s="5" t="s">
        <v>51</v>
      </c>
      <c r="I160" s="5" t="s">
        <v>56</v>
      </c>
      <c r="J160" s="5" t="s">
        <v>68</v>
      </c>
      <c r="K160" s="5" t="s">
        <v>258</v>
      </c>
      <c r="L160" s="6">
        <v>0.3125</v>
      </c>
      <c r="M160" s="5" t="s">
        <v>314</v>
      </c>
      <c r="N160" s="5" t="s">
        <v>34</v>
      </c>
      <c r="O160" s="5" t="s">
        <v>24</v>
      </c>
    </row>
    <row r="161" spans="1:15" x14ac:dyDescent="0.25">
      <c r="A161" s="5" t="s">
        <v>15</v>
      </c>
      <c r="B161" s="5" t="str">
        <f>"FES1162518373"</f>
        <v>FES1162518373</v>
      </c>
      <c r="C161" s="5" t="s">
        <v>32</v>
      </c>
      <c r="D161" s="5">
        <v>1</v>
      </c>
      <c r="E161" s="5">
        <v>2170540259</v>
      </c>
      <c r="F161" s="5" t="s">
        <v>17</v>
      </c>
      <c r="G161" s="5" t="s">
        <v>18</v>
      </c>
      <c r="H161" s="5" t="s">
        <v>26</v>
      </c>
      <c r="I161" s="5" t="s">
        <v>61</v>
      </c>
      <c r="J161" s="5" t="s">
        <v>78</v>
      </c>
      <c r="K161" s="5" t="s">
        <v>258</v>
      </c>
      <c r="L161" s="6">
        <v>0.49305555555555558</v>
      </c>
      <c r="M161" s="5" t="s">
        <v>315</v>
      </c>
      <c r="N161" s="5" t="s">
        <v>34</v>
      </c>
      <c r="O161" s="5" t="s">
        <v>24</v>
      </c>
    </row>
    <row r="162" spans="1:15" x14ac:dyDescent="0.25">
      <c r="A162" s="5" t="s">
        <v>15</v>
      </c>
      <c r="B162" s="5" t="str">
        <f>"FES1162518376"</f>
        <v>FES1162518376</v>
      </c>
      <c r="C162" s="5" t="s">
        <v>32</v>
      </c>
      <c r="D162" s="5">
        <v>1</v>
      </c>
      <c r="E162" s="5">
        <v>2170540266</v>
      </c>
      <c r="F162" s="5" t="s">
        <v>17</v>
      </c>
      <c r="G162" s="5" t="s">
        <v>18</v>
      </c>
      <c r="H162" s="5" t="s">
        <v>51</v>
      </c>
      <c r="I162" s="5" t="s">
        <v>56</v>
      </c>
      <c r="J162" s="5" t="s">
        <v>257</v>
      </c>
      <c r="K162" s="5" t="s">
        <v>258</v>
      </c>
      <c r="L162" s="6">
        <v>0.34027777777777773</v>
      </c>
      <c r="M162" s="5" t="s">
        <v>259</v>
      </c>
      <c r="N162" s="5" t="s">
        <v>34</v>
      </c>
      <c r="O162" s="5" t="s">
        <v>24</v>
      </c>
    </row>
    <row r="163" spans="1:15" x14ac:dyDescent="0.25">
      <c r="A163" s="5" t="s">
        <v>15</v>
      </c>
      <c r="B163" s="5" t="str">
        <f>"FES1162518379"</f>
        <v>FES1162518379</v>
      </c>
      <c r="C163" s="5" t="s">
        <v>32</v>
      </c>
      <c r="D163" s="5">
        <v>1</v>
      </c>
      <c r="E163" s="5">
        <v>2170540276</v>
      </c>
      <c r="F163" s="5" t="s">
        <v>17</v>
      </c>
      <c r="G163" s="5" t="s">
        <v>18</v>
      </c>
      <c r="H163" s="5" t="s">
        <v>26</v>
      </c>
      <c r="I163" s="5" t="s">
        <v>27</v>
      </c>
      <c r="J163" s="5" t="s">
        <v>260</v>
      </c>
      <c r="K163" s="5" t="s">
        <v>258</v>
      </c>
      <c r="L163" s="6">
        <v>0.41666666666666669</v>
      </c>
      <c r="M163" s="5" t="s">
        <v>316</v>
      </c>
      <c r="N163" s="5" t="s">
        <v>34</v>
      </c>
      <c r="O163" s="5" t="s">
        <v>24</v>
      </c>
    </row>
    <row r="164" spans="1:15" x14ac:dyDescent="0.25">
      <c r="A164" s="5" t="s">
        <v>15</v>
      </c>
      <c r="B164" s="5" t="str">
        <f>"FES1162518372"</f>
        <v>FES1162518372</v>
      </c>
      <c r="C164" s="5" t="s">
        <v>32</v>
      </c>
      <c r="D164" s="5">
        <v>1</v>
      </c>
      <c r="E164" s="5">
        <v>2170540258</v>
      </c>
      <c r="F164" s="5" t="s">
        <v>17</v>
      </c>
      <c r="G164" s="5" t="s">
        <v>18</v>
      </c>
      <c r="H164" s="5" t="s">
        <v>26</v>
      </c>
      <c r="I164" s="5" t="s">
        <v>27</v>
      </c>
      <c r="J164" s="5" t="s">
        <v>261</v>
      </c>
      <c r="K164" s="5" t="s">
        <v>258</v>
      </c>
      <c r="L164" s="6">
        <v>0.32430555555555557</v>
      </c>
      <c r="M164" s="5" t="s">
        <v>317</v>
      </c>
      <c r="N164" s="5" t="s">
        <v>34</v>
      </c>
      <c r="O164" s="5" t="s">
        <v>24</v>
      </c>
    </row>
    <row r="165" spans="1:15" x14ac:dyDescent="0.25">
      <c r="A165" s="5" t="s">
        <v>15</v>
      </c>
      <c r="B165" s="5" t="str">
        <f>"FES1162518367"</f>
        <v>FES1162518367</v>
      </c>
      <c r="C165" s="5" t="s">
        <v>32</v>
      </c>
      <c r="D165" s="5">
        <v>2</v>
      </c>
      <c r="E165" s="5">
        <v>2170540247</v>
      </c>
      <c r="F165" s="5" t="s">
        <v>17</v>
      </c>
      <c r="G165" s="5" t="s">
        <v>18</v>
      </c>
      <c r="H165" s="5" t="s">
        <v>46</v>
      </c>
      <c r="I165" s="5" t="s">
        <v>262</v>
      </c>
      <c r="J165" s="5" t="s">
        <v>263</v>
      </c>
      <c r="K165" s="5" t="s">
        <v>258</v>
      </c>
      <c r="L165" s="6">
        <v>0.47916666666666669</v>
      </c>
      <c r="M165" s="5" t="s">
        <v>318</v>
      </c>
      <c r="N165" s="5" t="s">
        <v>34</v>
      </c>
      <c r="O165" s="5" t="s">
        <v>24</v>
      </c>
    </row>
    <row r="166" spans="1:15" x14ac:dyDescent="0.25">
      <c r="A166" s="5" t="s">
        <v>15</v>
      </c>
      <c r="B166" s="5" t="str">
        <f>"FES1162518375"</f>
        <v>FES1162518375</v>
      </c>
      <c r="C166" s="5" t="s">
        <v>32</v>
      </c>
      <c r="D166" s="5">
        <v>1</v>
      </c>
      <c r="E166" s="5">
        <v>2170540263</v>
      </c>
      <c r="F166" s="5" t="s">
        <v>17</v>
      </c>
      <c r="G166" s="5" t="s">
        <v>18</v>
      </c>
      <c r="H166" s="5" t="s">
        <v>29</v>
      </c>
      <c r="I166" s="5" t="s">
        <v>71</v>
      </c>
      <c r="J166" s="5" t="s">
        <v>249</v>
      </c>
      <c r="K166" s="5" t="s">
        <v>258</v>
      </c>
      <c r="L166" s="6">
        <v>0.39583333333333331</v>
      </c>
      <c r="M166" s="5" t="s">
        <v>305</v>
      </c>
      <c r="N166" s="5" t="s">
        <v>34</v>
      </c>
      <c r="O166" s="5" t="s">
        <v>24</v>
      </c>
    </row>
    <row r="167" spans="1:15" x14ac:dyDescent="0.25">
      <c r="A167" s="5" t="s">
        <v>15</v>
      </c>
      <c r="B167" s="5" t="str">
        <f>"FES1162518387"</f>
        <v>FES1162518387</v>
      </c>
      <c r="C167" s="5" t="s">
        <v>32</v>
      </c>
      <c r="D167" s="5">
        <v>1</v>
      </c>
      <c r="E167" s="5">
        <v>2170536505</v>
      </c>
      <c r="F167" s="5" t="s">
        <v>17</v>
      </c>
      <c r="G167" s="5" t="s">
        <v>18</v>
      </c>
      <c r="H167" s="5" t="s">
        <v>26</v>
      </c>
      <c r="I167" s="5" t="s">
        <v>27</v>
      </c>
      <c r="J167" s="5" t="s">
        <v>28</v>
      </c>
      <c r="K167" s="5" t="s">
        <v>258</v>
      </c>
      <c r="L167" s="6">
        <v>0.4375</v>
      </c>
      <c r="M167" s="5" t="s">
        <v>307</v>
      </c>
      <c r="N167" s="5" t="s">
        <v>34</v>
      </c>
      <c r="O167" s="5" t="s">
        <v>24</v>
      </c>
    </row>
    <row r="168" spans="1:15" x14ac:dyDescent="0.25">
      <c r="A168" s="5" t="s">
        <v>15</v>
      </c>
      <c r="B168" s="5" t="str">
        <f>"FES1162518391"</f>
        <v>FES1162518391</v>
      </c>
      <c r="C168" s="5" t="s">
        <v>32</v>
      </c>
      <c r="D168" s="5">
        <v>1</v>
      </c>
      <c r="E168" s="5">
        <v>2170540283</v>
      </c>
      <c r="F168" s="5" t="s">
        <v>17</v>
      </c>
      <c r="G168" s="5" t="s">
        <v>18</v>
      </c>
      <c r="H168" s="5" t="s">
        <v>51</v>
      </c>
      <c r="I168" s="5" t="s">
        <v>56</v>
      </c>
      <c r="J168" s="5" t="s">
        <v>264</v>
      </c>
      <c r="K168" s="5" t="s">
        <v>258</v>
      </c>
      <c r="L168" s="6">
        <v>0.41180555555555554</v>
      </c>
      <c r="M168" s="5" t="s">
        <v>319</v>
      </c>
      <c r="N168" s="5" t="s">
        <v>34</v>
      </c>
      <c r="O168" s="5" t="s">
        <v>24</v>
      </c>
    </row>
    <row r="169" spans="1:15" x14ac:dyDescent="0.25">
      <c r="A169" s="5" t="s">
        <v>15</v>
      </c>
      <c r="B169" s="5" t="str">
        <f>"FES1162518416"</f>
        <v>FES1162518416</v>
      </c>
      <c r="C169" s="5" t="s">
        <v>32</v>
      </c>
      <c r="D169" s="5">
        <v>1</v>
      </c>
      <c r="E169" s="5">
        <v>2170540202</v>
      </c>
      <c r="F169" s="5" t="s">
        <v>17</v>
      </c>
      <c r="G169" s="5" t="s">
        <v>18</v>
      </c>
      <c r="H169" s="5" t="s">
        <v>46</v>
      </c>
      <c r="I169" s="5" t="s">
        <v>47</v>
      </c>
      <c r="J169" s="5" t="s">
        <v>265</v>
      </c>
      <c r="K169" s="5" t="s">
        <v>258</v>
      </c>
      <c r="L169" s="6">
        <v>0.4375</v>
      </c>
      <c r="M169" s="5" t="s">
        <v>320</v>
      </c>
      <c r="N169" s="5" t="s">
        <v>34</v>
      </c>
      <c r="O169" s="5" t="s">
        <v>24</v>
      </c>
    </row>
    <row r="170" spans="1:15" x14ac:dyDescent="0.25">
      <c r="A170" s="5" t="s">
        <v>15</v>
      </c>
      <c r="B170" s="5" t="str">
        <f>"FES1162518403"</f>
        <v>FES1162518403</v>
      </c>
      <c r="C170" s="5" t="s">
        <v>32</v>
      </c>
      <c r="D170" s="5">
        <v>1</v>
      </c>
      <c r="E170" s="5">
        <v>2170540290</v>
      </c>
      <c r="F170" s="5" t="s">
        <v>17</v>
      </c>
      <c r="G170" s="5" t="s">
        <v>18</v>
      </c>
      <c r="H170" s="5" t="s">
        <v>46</v>
      </c>
      <c r="I170" s="5" t="s">
        <v>87</v>
      </c>
      <c r="J170" s="5" t="s">
        <v>266</v>
      </c>
      <c r="K170" s="5" t="s">
        <v>258</v>
      </c>
      <c r="L170" s="6">
        <v>0.37638888888888888</v>
      </c>
      <c r="M170" s="5" t="s">
        <v>321</v>
      </c>
      <c r="N170" s="5" t="s">
        <v>34</v>
      </c>
      <c r="O170" s="5" t="s">
        <v>24</v>
      </c>
    </row>
    <row r="171" spans="1:15" x14ac:dyDescent="0.25">
      <c r="A171" s="5" t="s">
        <v>15</v>
      </c>
      <c r="B171" s="5" t="str">
        <f>"FES1162518425"</f>
        <v>FES1162518425</v>
      </c>
      <c r="C171" s="5" t="s">
        <v>32</v>
      </c>
      <c r="D171" s="5">
        <v>1</v>
      </c>
      <c r="E171" s="5">
        <v>2170540306</v>
      </c>
      <c r="F171" s="5" t="s">
        <v>17</v>
      </c>
      <c r="G171" s="5" t="s">
        <v>18</v>
      </c>
      <c r="H171" s="5" t="s">
        <v>46</v>
      </c>
      <c r="I171" s="5" t="s">
        <v>47</v>
      </c>
      <c r="J171" s="5" t="s">
        <v>267</v>
      </c>
      <c r="K171" s="5" t="s">
        <v>258</v>
      </c>
      <c r="L171" s="6">
        <v>0.4375</v>
      </c>
      <c r="M171" s="5" t="s">
        <v>322</v>
      </c>
      <c r="N171" s="5" t="s">
        <v>34</v>
      </c>
      <c r="O171" s="5" t="s">
        <v>24</v>
      </c>
    </row>
    <row r="172" spans="1:15" x14ac:dyDescent="0.25">
      <c r="A172" s="5" t="s">
        <v>15</v>
      </c>
      <c r="B172" s="5" t="str">
        <f>"FES1162518408"</f>
        <v>FES1162518408</v>
      </c>
      <c r="C172" s="5" t="s">
        <v>32</v>
      </c>
      <c r="D172" s="5">
        <v>1</v>
      </c>
      <c r="E172" s="5">
        <v>2170540299</v>
      </c>
      <c r="F172" s="5" t="s">
        <v>17</v>
      </c>
      <c r="G172" s="5" t="s">
        <v>18</v>
      </c>
      <c r="H172" s="5" t="s">
        <v>26</v>
      </c>
      <c r="I172" s="5" t="s">
        <v>27</v>
      </c>
      <c r="J172" s="5" t="s">
        <v>103</v>
      </c>
      <c r="K172" s="5" t="s">
        <v>258</v>
      </c>
      <c r="L172" s="6">
        <v>0.41666666666666669</v>
      </c>
      <c r="M172" s="5" t="s">
        <v>323</v>
      </c>
      <c r="N172" s="5" t="s">
        <v>34</v>
      </c>
      <c r="O172" s="5" t="s">
        <v>24</v>
      </c>
    </row>
    <row r="173" spans="1:15" x14ac:dyDescent="0.25">
      <c r="A173" s="5" t="s">
        <v>15</v>
      </c>
      <c r="B173" s="5" t="str">
        <f>"FES1162518417"</f>
        <v>FES1162518417</v>
      </c>
      <c r="C173" s="5" t="s">
        <v>32</v>
      </c>
      <c r="D173" s="5">
        <v>1</v>
      </c>
      <c r="E173" s="5">
        <v>2170540225</v>
      </c>
      <c r="F173" s="5" t="s">
        <v>17</v>
      </c>
      <c r="G173" s="5" t="s">
        <v>18</v>
      </c>
      <c r="H173" s="5" t="s">
        <v>26</v>
      </c>
      <c r="I173" s="5" t="s">
        <v>27</v>
      </c>
      <c r="J173" s="5" t="s">
        <v>69</v>
      </c>
      <c r="K173" s="5" t="s">
        <v>258</v>
      </c>
      <c r="L173" s="6">
        <v>0.41666666666666669</v>
      </c>
      <c r="M173" s="5" t="s">
        <v>324</v>
      </c>
      <c r="N173" s="5" t="s">
        <v>34</v>
      </c>
      <c r="O173" s="5" t="s">
        <v>24</v>
      </c>
    </row>
    <row r="174" spans="1:15" x14ac:dyDescent="0.25">
      <c r="A174" s="13" t="s">
        <v>15</v>
      </c>
      <c r="B174" s="13" t="str">
        <f>"FES1162518436"</f>
        <v>FES1162518436</v>
      </c>
      <c r="C174" s="13" t="s">
        <v>32</v>
      </c>
      <c r="D174" s="13">
        <v>1</v>
      </c>
      <c r="E174" s="13">
        <v>2170540331</v>
      </c>
      <c r="F174" s="13" t="s">
        <v>17</v>
      </c>
      <c r="G174" s="13" t="s">
        <v>18</v>
      </c>
      <c r="H174" s="13" t="s">
        <v>46</v>
      </c>
      <c r="I174" s="13" t="s">
        <v>97</v>
      </c>
      <c r="J174" s="13" t="s">
        <v>98</v>
      </c>
      <c r="K174" s="13" t="s">
        <v>22</v>
      </c>
      <c r="L174" s="13"/>
      <c r="M174" s="13" t="s">
        <v>23</v>
      </c>
      <c r="N174" s="13" t="s">
        <v>422</v>
      </c>
      <c r="O174" s="13" t="s">
        <v>24</v>
      </c>
    </row>
    <row r="175" spans="1:15" x14ac:dyDescent="0.25">
      <c r="A175" s="5" t="s">
        <v>15</v>
      </c>
      <c r="B175" s="5" t="str">
        <f>"FES1162518407"</f>
        <v>FES1162518407</v>
      </c>
      <c r="C175" s="5" t="s">
        <v>32</v>
      </c>
      <c r="D175" s="5">
        <v>1</v>
      </c>
      <c r="E175" s="5">
        <v>2170540298</v>
      </c>
      <c r="F175" s="5" t="s">
        <v>17</v>
      </c>
      <c r="G175" s="5" t="s">
        <v>18</v>
      </c>
      <c r="H175" s="5" t="s">
        <v>51</v>
      </c>
      <c r="I175" s="5" t="s">
        <v>56</v>
      </c>
      <c r="J175" s="5" t="s">
        <v>135</v>
      </c>
      <c r="K175" s="5" t="s">
        <v>258</v>
      </c>
      <c r="L175" s="6">
        <v>0.3923611111111111</v>
      </c>
      <c r="M175" s="5" t="s">
        <v>325</v>
      </c>
      <c r="N175" s="5" t="s">
        <v>34</v>
      </c>
      <c r="O175" s="5" t="s">
        <v>24</v>
      </c>
    </row>
    <row r="176" spans="1:15" x14ac:dyDescent="0.25">
      <c r="A176" s="5" t="s">
        <v>15</v>
      </c>
      <c r="B176" s="5" t="str">
        <f>"FES1162518438"</f>
        <v>FES1162518438</v>
      </c>
      <c r="C176" s="5" t="s">
        <v>32</v>
      </c>
      <c r="D176" s="5">
        <v>1</v>
      </c>
      <c r="E176" s="5">
        <v>2170539559</v>
      </c>
      <c r="F176" s="5" t="s">
        <v>17</v>
      </c>
      <c r="G176" s="5" t="s">
        <v>18</v>
      </c>
      <c r="H176" s="5" t="s">
        <v>40</v>
      </c>
      <c r="I176" s="5" t="s">
        <v>41</v>
      </c>
      <c r="J176" s="5" t="s">
        <v>268</v>
      </c>
      <c r="K176" s="5" t="s">
        <v>258</v>
      </c>
      <c r="L176" s="6">
        <v>0.5</v>
      </c>
      <c r="M176" s="5" t="s">
        <v>326</v>
      </c>
      <c r="N176" s="5" t="s">
        <v>34</v>
      </c>
      <c r="O176" s="5" t="s">
        <v>24</v>
      </c>
    </row>
    <row r="177" spans="1:15" x14ac:dyDescent="0.25">
      <c r="A177" s="5" t="s">
        <v>15</v>
      </c>
      <c r="B177" s="5" t="str">
        <f>"FES1162518314"</f>
        <v>FES1162518314</v>
      </c>
      <c r="C177" s="5" t="s">
        <v>32</v>
      </c>
      <c r="D177" s="5">
        <v>1</v>
      </c>
      <c r="E177" s="5">
        <v>2170540173</v>
      </c>
      <c r="F177" s="5" t="s">
        <v>17</v>
      </c>
      <c r="G177" s="5" t="s">
        <v>18</v>
      </c>
      <c r="H177" s="5" t="s">
        <v>26</v>
      </c>
      <c r="I177" s="5" t="s">
        <v>27</v>
      </c>
      <c r="J177" s="5" t="s">
        <v>143</v>
      </c>
      <c r="K177" s="5" t="s">
        <v>258</v>
      </c>
      <c r="L177" s="6">
        <v>0.35069444444444442</v>
      </c>
      <c r="M177" s="5" t="s">
        <v>269</v>
      </c>
      <c r="N177" s="5" t="s">
        <v>34</v>
      </c>
      <c r="O177" s="5" t="s">
        <v>24</v>
      </c>
    </row>
    <row r="178" spans="1:15" x14ac:dyDescent="0.25">
      <c r="A178" s="3" t="s">
        <v>15</v>
      </c>
      <c r="B178" s="3" t="str">
        <f>"FES1162518313"</f>
        <v>FES1162518313</v>
      </c>
      <c r="C178" s="3" t="s">
        <v>32</v>
      </c>
      <c r="D178" s="3">
        <v>1</v>
      </c>
      <c r="E178" s="3">
        <v>2170540118</v>
      </c>
      <c r="F178" s="3" t="s">
        <v>17</v>
      </c>
      <c r="G178" s="3" t="s">
        <v>18</v>
      </c>
      <c r="H178" s="3" t="s">
        <v>26</v>
      </c>
      <c r="I178" s="3" t="s">
        <v>27</v>
      </c>
      <c r="J178" s="3" t="s">
        <v>270</v>
      </c>
      <c r="K178" s="3" t="s">
        <v>22</v>
      </c>
      <c r="L178" s="3"/>
      <c r="M178" s="3" t="s">
        <v>23</v>
      </c>
      <c r="N178" s="3" t="s">
        <v>417</v>
      </c>
      <c r="O178" s="3" t="s">
        <v>416</v>
      </c>
    </row>
    <row r="179" spans="1:15" x14ac:dyDescent="0.25">
      <c r="A179" s="5" t="s">
        <v>15</v>
      </c>
      <c r="B179" s="5" t="str">
        <f>"FES1162518336"</f>
        <v>FES1162518336</v>
      </c>
      <c r="C179" s="5" t="s">
        <v>32</v>
      </c>
      <c r="D179" s="5">
        <v>1</v>
      </c>
      <c r="E179" s="5">
        <v>2170540208</v>
      </c>
      <c r="F179" s="5" t="s">
        <v>17</v>
      </c>
      <c r="G179" s="5" t="s">
        <v>18</v>
      </c>
      <c r="H179" s="5" t="s">
        <v>26</v>
      </c>
      <c r="I179" s="5" t="s">
        <v>27</v>
      </c>
      <c r="J179" s="5" t="s">
        <v>75</v>
      </c>
      <c r="K179" s="5" t="s">
        <v>258</v>
      </c>
      <c r="L179" s="6">
        <v>0.41666666666666669</v>
      </c>
      <c r="M179" s="5" t="s">
        <v>302</v>
      </c>
      <c r="N179" s="5" t="s">
        <v>34</v>
      </c>
      <c r="O179" s="5" t="s">
        <v>24</v>
      </c>
    </row>
    <row r="180" spans="1:15" x14ac:dyDescent="0.25">
      <c r="A180" s="5" t="s">
        <v>15</v>
      </c>
      <c r="B180" s="5" t="str">
        <f>"FES1162518354"</f>
        <v>FES1162518354</v>
      </c>
      <c r="C180" s="5" t="s">
        <v>32</v>
      </c>
      <c r="D180" s="5">
        <v>1</v>
      </c>
      <c r="E180" s="5">
        <v>2170540227</v>
      </c>
      <c r="F180" s="5" t="s">
        <v>17</v>
      </c>
      <c r="G180" s="5" t="s">
        <v>18</v>
      </c>
      <c r="H180" s="5" t="s">
        <v>46</v>
      </c>
      <c r="I180" s="5" t="s">
        <v>47</v>
      </c>
      <c r="J180" s="5" t="s">
        <v>271</v>
      </c>
      <c r="K180" s="5" t="s">
        <v>258</v>
      </c>
      <c r="L180" s="6">
        <v>0.4375</v>
      </c>
      <c r="M180" s="5" t="s">
        <v>327</v>
      </c>
      <c r="N180" s="5" t="s">
        <v>34</v>
      </c>
      <c r="O180" s="5" t="s">
        <v>24</v>
      </c>
    </row>
    <row r="181" spans="1:15" x14ac:dyDescent="0.25">
      <c r="A181" s="5" t="s">
        <v>15</v>
      </c>
      <c r="B181" s="5" t="str">
        <f>"FES1162518357"</f>
        <v>FES1162518357</v>
      </c>
      <c r="C181" s="5" t="s">
        <v>32</v>
      </c>
      <c r="D181" s="5">
        <v>1</v>
      </c>
      <c r="E181" s="5">
        <v>2170540234</v>
      </c>
      <c r="F181" s="5" t="s">
        <v>17</v>
      </c>
      <c r="G181" s="5" t="s">
        <v>18</v>
      </c>
      <c r="H181" s="5" t="s">
        <v>46</v>
      </c>
      <c r="I181" s="5" t="s">
        <v>47</v>
      </c>
      <c r="J181" s="5" t="s">
        <v>272</v>
      </c>
      <c r="K181" s="5" t="s">
        <v>258</v>
      </c>
      <c r="L181" s="6">
        <v>0.41666666666666669</v>
      </c>
      <c r="M181" s="5" t="s">
        <v>328</v>
      </c>
      <c r="N181" s="5" t="s">
        <v>34</v>
      </c>
      <c r="O181" s="5" t="s">
        <v>24</v>
      </c>
    </row>
    <row r="182" spans="1:15" x14ac:dyDescent="0.25">
      <c r="A182" s="5" t="s">
        <v>15</v>
      </c>
      <c r="B182" s="5" t="str">
        <f>"FES1162518356"</f>
        <v>FES1162518356</v>
      </c>
      <c r="C182" s="5" t="s">
        <v>32</v>
      </c>
      <c r="D182" s="5">
        <v>1</v>
      </c>
      <c r="E182" s="5">
        <v>2170540233</v>
      </c>
      <c r="F182" s="5" t="s">
        <v>17</v>
      </c>
      <c r="G182" s="5" t="s">
        <v>18</v>
      </c>
      <c r="H182" s="5" t="s">
        <v>46</v>
      </c>
      <c r="I182" s="5" t="s">
        <v>47</v>
      </c>
      <c r="J182" s="5" t="s">
        <v>272</v>
      </c>
      <c r="K182" s="5" t="s">
        <v>258</v>
      </c>
      <c r="L182" s="6">
        <v>0.41666666666666669</v>
      </c>
      <c r="M182" s="5" t="s">
        <v>328</v>
      </c>
      <c r="N182" s="5" t="s">
        <v>34</v>
      </c>
      <c r="O182" s="5" t="s">
        <v>24</v>
      </c>
    </row>
    <row r="183" spans="1:15" x14ac:dyDescent="0.25">
      <c r="A183" s="5" t="s">
        <v>15</v>
      </c>
      <c r="B183" s="5" t="str">
        <f>"FES1162518343"</f>
        <v>FES1162518343</v>
      </c>
      <c r="C183" s="5" t="s">
        <v>32</v>
      </c>
      <c r="D183" s="5">
        <v>1</v>
      </c>
      <c r="E183" s="5">
        <v>2170540211</v>
      </c>
      <c r="F183" s="5" t="s">
        <v>17</v>
      </c>
      <c r="G183" s="5" t="s">
        <v>18</v>
      </c>
      <c r="H183" s="5" t="s">
        <v>19</v>
      </c>
      <c r="I183" s="5" t="s">
        <v>82</v>
      </c>
      <c r="J183" s="5" t="s">
        <v>273</v>
      </c>
      <c r="K183" s="5" t="s">
        <v>258</v>
      </c>
      <c r="L183" s="6">
        <v>0.41666666666666669</v>
      </c>
      <c r="M183" s="5" t="s">
        <v>329</v>
      </c>
      <c r="N183" s="5" t="s">
        <v>34</v>
      </c>
      <c r="O183" s="5" t="s">
        <v>24</v>
      </c>
    </row>
    <row r="184" spans="1:15" x14ac:dyDescent="0.25">
      <c r="A184" s="5" t="s">
        <v>15</v>
      </c>
      <c r="B184" s="5" t="str">
        <f>"FES1162518340"</f>
        <v>FES1162518340</v>
      </c>
      <c r="C184" s="5" t="s">
        <v>32</v>
      </c>
      <c r="D184" s="5">
        <v>1</v>
      </c>
      <c r="E184" s="5">
        <v>2170540171</v>
      </c>
      <c r="F184" s="5" t="s">
        <v>17</v>
      </c>
      <c r="G184" s="5" t="s">
        <v>18</v>
      </c>
      <c r="H184" s="5" t="s">
        <v>46</v>
      </c>
      <c r="I184" s="5" t="s">
        <v>87</v>
      </c>
      <c r="J184" s="5" t="s">
        <v>91</v>
      </c>
      <c r="K184" s="5" t="s">
        <v>258</v>
      </c>
      <c r="L184" s="6">
        <v>0.43472222222222223</v>
      </c>
      <c r="M184" s="5" t="s">
        <v>190</v>
      </c>
      <c r="N184" s="5" t="s">
        <v>34</v>
      </c>
      <c r="O184" s="5" t="s">
        <v>24</v>
      </c>
    </row>
    <row r="185" spans="1:15" x14ac:dyDescent="0.25">
      <c r="A185" s="3" t="s">
        <v>15</v>
      </c>
      <c r="B185" s="3" t="str">
        <f>"FES1162518380"</f>
        <v>FES1162518380</v>
      </c>
      <c r="C185" s="3" t="s">
        <v>32</v>
      </c>
      <c r="D185" s="3">
        <v>1</v>
      </c>
      <c r="E185" s="3">
        <v>2170539192</v>
      </c>
      <c r="F185" s="3" t="s">
        <v>17</v>
      </c>
      <c r="G185" s="3" t="s">
        <v>18</v>
      </c>
      <c r="H185" s="3" t="s">
        <v>51</v>
      </c>
      <c r="I185" s="3" t="s">
        <v>274</v>
      </c>
      <c r="J185" s="3" t="s">
        <v>275</v>
      </c>
      <c r="K185" s="3" t="s">
        <v>22</v>
      </c>
      <c r="L185" s="3"/>
      <c r="M185" s="3" t="s">
        <v>23</v>
      </c>
      <c r="N185" s="3" t="s">
        <v>292</v>
      </c>
      <c r="O185" s="3" t="s">
        <v>24</v>
      </c>
    </row>
    <row r="186" spans="1:15" x14ac:dyDescent="0.25">
      <c r="A186" s="5" t="s">
        <v>15</v>
      </c>
      <c r="B186" s="5" t="str">
        <f>"FES1162518312"</f>
        <v>FES1162518312</v>
      </c>
      <c r="C186" s="5" t="s">
        <v>32</v>
      </c>
      <c r="D186" s="5">
        <v>1</v>
      </c>
      <c r="E186" s="5">
        <v>2170539954</v>
      </c>
      <c r="F186" s="5" t="s">
        <v>17</v>
      </c>
      <c r="G186" s="5" t="s">
        <v>18</v>
      </c>
      <c r="H186" s="5" t="s">
        <v>51</v>
      </c>
      <c r="I186" s="5" t="s">
        <v>56</v>
      </c>
      <c r="J186" s="5" t="s">
        <v>276</v>
      </c>
      <c r="K186" s="5" t="s">
        <v>32</v>
      </c>
      <c r="L186" s="6">
        <v>0.41875000000000001</v>
      </c>
      <c r="M186" s="5" t="s">
        <v>330</v>
      </c>
      <c r="N186" s="5" t="s">
        <v>34</v>
      </c>
      <c r="O186" s="5" t="s">
        <v>24</v>
      </c>
    </row>
    <row r="187" spans="1:15" x14ac:dyDescent="0.25">
      <c r="A187" s="5" t="s">
        <v>15</v>
      </c>
      <c r="B187" s="5" t="str">
        <f>"FES1162518296"</f>
        <v>FES1162518296</v>
      </c>
      <c r="C187" s="5" t="s">
        <v>32</v>
      </c>
      <c r="D187" s="5">
        <v>1</v>
      </c>
      <c r="E187" s="5">
        <v>2170540149</v>
      </c>
      <c r="F187" s="5" t="s">
        <v>17</v>
      </c>
      <c r="G187" s="5" t="s">
        <v>18</v>
      </c>
      <c r="H187" s="5" t="s">
        <v>51</v>
      </c>
      <c r="I187" s="5" t="s">
        <v>52</v>
      </c>
      <c r="J187" s="5" t="s">
        <v>53</v>
      </c>
      <c r="K187" s="5" t="s">
        <v>32</v>
      </c>
      <c r="L187" s="6">
        <v>0.35138888888888892</v>
      </c>
      <c r="M187" s="5" t="s">
        <v>196</v>
      </c>
      <c r="N187" s="5" t="s">
        <v>34</v>
      </c>
      <c r="O187" s="5" t="s">
        <v>24</v>
      </c>
    </row>
    <row r="188" spans="1:15" x14ac:dyDescent="0.25">
      <c r="A188" s="5" t="s">
        <v>15</v>
      </c>
      <c r="B188" s="5" t="str">
        <f>"FES1162518370"</f>
        <v>FES1162518370</v>
      </c>
      <c r="C188" s="5" t="s">
        <v>32</v>
      </c>
      <c r="D188" s="5">
        <v>1</v>
      </c>
      <c r="E188" s="5">
        <v>2170540255</v>
      </c>
      <c r="F188" s="5" t="s">
        <v>17</v>
      </c>
      <c r="G188" s="5" t="s">
        <v>18</v>
      </c>
      <c r="H188" s="5" t="s">
        <v>46</v>
      </c>
      <c r="I188" s="5" t="s">
        <v>87</v>
      </c>
      <c r="J188" s="5" t="s">
        <v>277</v>
      </c>
      <c r="K188" s="5" t="s">
        <v>258</v>
      </c>
      <c r="L188" s="6">
        <v>0.4375</v>
      </c>
      <c r="M188" s="5" t="s">
        <v>331</v>
      </c>
      <c r="N188" s="5" t="s">
        <v>34</v>
      </c>
      <c r="O188" s="5" t="s">
        <v>24</v>
      </c>
    </row>
    <row r="189" spans="1:15" x14ac:dyDescent="0.25">
      <c r="A189" s="5" t="s">
        <v>15</v>
      </c>
      <c r="B189" s="5" t="str">
        <f>"FES1162518295"</f>
        <v>FES1162518295</v>
      </c>
      <c r="C189" s="5" t="s">
        <v>32</v>
      </c>
      <c r="D189" s="5">
        <v>1</v>
      </c>
      <c r="E189" s="5">
        <v>2170540141</v>
      </c>
      <c r="F189" s="5" t="s">
        <v>17</v>
      </c>
      <c r="G189" s="5" t="s">
        <v>18</v>
      </c>
      <c r="H189" s="5" t="s">
        <v>51</v>
      </c>
      <c r="I189" s="5" t="s">
        <v>56</v>
      </c>
      <c r="J189" s="5" t="s">
        <v>69</v>
      </c>
      <c r="K189" s="5" t="s">
        <v>258</v>
      </c>
      <c r="L189" s="6">
        <v>0.35416666666666669</v>
      </c>
      <c r="M189" s="5" t="s">
        <v>196</v>
      </c>
      <c r="N189" s="5" t="s">
        <v>34</v>
      </c>
      <c r="O189" s="5" t="s">
        <v>24</v>
      </c>
    </row>
    <row r="190" spans="1:15" x14ac:dyDescent="0.25">
      <c r="A190" s="5" t="s">
        <v>15</v>
      </c>
      <c r="B190" s="5" t="str">
        <f>"FES1162518291"</f>
        <v>FES1162518291</v>
      </c>
      <c r="C190" s="5" t="s">
        <v>32</v>
      </c>
      <c r="D190" s="5">
        <v>1</v>
      </c>
      <c r="E190" s="5">
        <v>2170540164</v>
      </c>
      <c r="F190" s="5" t="s">
        <v>17</v>
      </c>
      <c r="G190" s="5" t="s">
        <v>18</v>
      </c>
      <c r="H190" s="5" t="s">
        <v>51</v>
      </c>
      <c r="I190" s="5" t="s">
        <v>56</v>
      </c>
      <c r="J190" s="5" t="s">
        <v>134</v>
      </c>
      <c r="K190" s="5" t="s">
        <v>258</v>
      </c>
      <c r="L190" s="6">
        <v>0.38541666666666669</v>
      </c>
      <c r="M190" s="5" t="s">
        <v>229</v>
      </c>
      <c r="N190" s="5" t="s">
        <v>34</v>
      </c>
      <c r="O190" s="5" t="s">
        <v>24</v>
      </c>
    </row>
    <row r="191" spans="1:15" x14ac:dyDescent="0.25">
      <c r="A191" s="5" t="s">
        <v>15</v>
      </c>
      <c r="B191" s="5" t="str">
        <f>"FES1162518290"</f>
        <v>FES1162518290</v>
      </c>
      <c r="C191" s="5" t="s">
        <v>32</v>
      </c>
      <c r="D191" s="5">
        <v>1</v>
      </c>
      <c r="E191" s="5">
        <v>2170540143</v>
      </c>
      <c r="F191" s="5" t="s">
        <v>17</v>
      </c>
      <c r="G191" s="5" t="s">
        <v>18</v>
      </c>
      <c r="H191" s="5" t="s">
        <v>18</v>
      </c>
      <c r="I191" s="5" t="s">
        <v>89</v>
      </c>
      <c r="J191" s="5" t="s">
        <v>278</v>
      </c>
      <c r="K191" s="5" t="s">
        <v>258</v>
      </c>
      <c r="L191" s="6">
        <v>0.52430555555555558</v>
      </c>
      <c r="M191" s="5" t="s">
        <v>332</v>
      </c>
      <c r="N191" s="5" t="s">
        <v>34</v>
      </c>
      <c r="O191" s="5" t="s">
        <v>24</v>
      </c>
    </row>
    <row r="192" spans="1:15" x14ac:dyDescent="0.25">
      <c r="A192" s="5" t="s">
        <v>15</v>
      </c>
      <c r="B192" s="5" t="str">
        <f>"FES1162518308"</f>
        <v>FES1162518308</v>
      </c>
      <c r="C192" s="5" t="s">
        <v>32</v>
      </c>
      <c r="D192" s="5">
        <v>1</v>
      </c>
      <c r="E192" s="5">
        <v>2170539257</v>
      </c>
      <c r="F192" s="5" t="s">
        <v>17</v>
      </c>
      <c r="G192" s="5" t="s">
        <v>18</v>
      </c>
      <c r="H192" s="5" t="s">
        <v>19</v>
      </c>
      <c r="I192" s="5" t="s">
        <v>20</v>
      </c>
      <c r="J192" s="5" t="s">
        <v>279</v>
      </c>
      <c r="K192" s="5" t="s">
        <v>258</v>
      </c>
      <c r="L192" s="6">
        <v>0.41666666666666669</v>
      </c>
      <c r="M192" s="5" t="s">
        <v>195</v>
      </c>
      <c r="N192" s="5" t="s">
        <v>34</v>
      </c>
      <c r="O192" s="5" t="s">
        <v>24</v>
      </c>
    </row>
    <row r="193" spans="1:15" x14ac:dyDescent="0.25">
      <c r="A193" s="5" t="s">
        <v>15</v>
      </c>
      <c r="B193" s="5" t="str">
        <f>"FES1162518333"</f>
        <v>FES1162518333</v>
      </c>
      <c r="C193" s="5" t="s">
        <v>32</v>
      </c>
      <c r="D193" s="5">
        <v>1</v>
      </c>
      <c r="E193" s="5">
        <v>2170540197</v>
      </c>
      <c r="F193" s="5" t="s">
        <v>17</v>
      </c>
      <c r="G193" s="5" t="s">
        <v>18</v>
      </c>
      <c r="H193" s="5" t="s">
        <v>26</v>
      </c>
      <c r="I193" s="5" t="s">
        <v>27</v>
      </c>
      <c r="J193" s="5" t="s">
        <v>113</v>
      </c>
      <c r="K193" s="5" t="s">
        <v>258</v>
      </c>
      <c r="L193" s="6">
        <v>0.33680555555555558</v>
      </c>
      <c r="M193" s="5" t="s">
        <v>333</v>
      </c>
      <c r="N193" s="5" t="s">
        <v>34</v>
      </c>
      <c r="O193" s="5" t="s">
        <v>24</v>
      </c>
    </row>
    <row r="194" spans="1:15" x14ac:dyDescent="0.25">
      <c r="A194" s="5" t="s">
        <v>15</v>
      </c>
      <c r="B194" s="5" t="str">
        <f>"FES1162518297"</f>
        <v>FES1162518297</v>
      </c>
      <c r="C194" s="5" t="s">
        <v>32</v>
      </c>
      <c r="D194" s="5">
        <v>1</v>
      </c>
      <c r="E194" s="5">
        <v>2170537428</v>
      </c>
      <c r="F194" s="5" t="s">
        <v>17</v>
      </c>
      <c r="G194" s="5" t="s">
        <v>18</v>
      </c>
      <c r="H194" s="5" t="s">
        <v>26</v>
      </c>
      <c r="I194" s="5" t="s">
        <v>27</v>
      </c>
      <c r="J194" s="5" t="s">
        <v>138</v>
      </c>
      <c r="K194" s="5" t="s">
        <v>258</v>
      </c>
      <c r="L194" s="6">
        <v>0.4152777777777778</v>
      </c>
      <c r="M194" s="5" t="s">
        <v>334</v>
      </c>
      <c r="N194" s="5" t="s">
        <v>34</v>
      </c>
      <c r="O194" s="5" t="s">
        <v>24</v>
      </c>
    </row>
    <row r="195" spans="1:15" x14ac:dyDescent="0.25">
      <c r="A195" s="5" t="s">
        <v>15</v>
      </c>
      <c r="B195" s="5" t="str">
        <f>"FES1162518310"</f>
        <v>FES1162518310</v>
      </c>
      <c r="C195" s="5" t="s">
        <v>32</v>
      </c>
      <c r="D195" s="5">
        <v>1</v>
      </c>
      <c r="E195" s="5">
        <v>2170539593</v>
      </c>
      <c r="F195" s="5" t="s">
        <v>17</v>
      </c>
      <c r="G195" s="5" t="s">
        <v>18</v>
      </c>
      <c r="H195" s="5" t="s">
        <v>19</v>
      </c>
      <c r="I195" s="5" t="s">
        <v>82</v>
      </c>
      <c r="J195" s="5" t="s">
        <v>280</v>
      </c>
      <c r="K195" s="5" t="s">
        <v>258</v>
      </c>
      <c r="L195" s="6">
        <v>0.41666666666666669</v>
      </c>
      <c r="M195" s="5" t="s">
        <v>195</v>
      </c>
      <c r="N195" s="5" t="s">
        <v>34</v>
      </c>
      <c r="O195" s="5" t="s">
        <v>24</v>
      </c>
    </row>
    <row r="196" spans="1:15" x14ac:dyDescent="0.25">
      <c r="A196" s="5" t="s">
        <v>15</v>
      </c>
      <c r="B196" s="5" t="str">
        <f>"FES1162518321"</f>
        <v>FES1162518321</v>
      </c>
      <c r="C196" s="5" t="s">
        <v>32</v>
      </c>
      <c r="D196" s="5">
        <v>1</v>
      </c>
      <c r="E196" s="5">
        <v>2170540183</v>
      </c>
      <c r="F196" s="5" t="s">
        <v>17</v>
      </c>
      <c r="G196" s="5" t="s">
        <v>18</v>
      </c>
      <c r="H196" s="5" t="s">
        <v>26</v>
      </c>
      <c r="I196" s="5" t="s">
        <v>27</v>
      </c>
      <c r="J196" s="5" t="s">
        <v>75</v>
      </c>
      <c r="K196" s="5" t="s">
        <v>258</v>
      </c>
      <c r="L196" s="6">
        <v>0.41666666666666669</v>
      </c>
      <c r="M196" s="5" t="s">
        <v>302</v>
      </c>
      <c r="N196" s="5" t="s">
        <v>34</v>
      </c>
      <c r="O196" s="5" t="s">
        <v>24</v>
      </c>
    </row>
    <row r="197" spans="1:15" x14ac:dyDescent="0.25">
      <c r="A197" s="5" t="s">
        <v>15</v>
      </c>
      <c r="B197" s="5" t="str">
        <f>"FES1162518306"</f>
        <v>FES1162518306</v>
      </c>
      <c r="C197" s="5" t="s">
        <v>32</v>
      </c>
      <c r="D197" s="5">
        <v>1</v>
      </c>
      <c r="E197" s="5">
        <v>2170538371</v>
      </c>
      <c r="F197" s="5" t="s">
        <v>17</v>
      </c>
      <c r="G197" s="5" t="s">
        <v>18</v>
      </c>
      <c r="H197" s="5" t="s">
        <v>26</v>
      </c>
      <c r="I197" s="5" t="s">
        <v>27</v>
      </c>
      <c r="J197" s="5" t="s">
        <v>281</v>
      </c>
      <c r="K197" s="5" t="s">
        <v>258</v>
      </c>
      <c r="L197" s="6">
        <v>0.375</v>
      </c>
      <c r="M197" s="5" t="s">
        <v>335</v>
      </c>
      <c r="N197" s="5" t="s">
        <v>34</v>
      </c>
      <c r="O197" s="5" t="s">
        <v>24</v>
      </c>
    </row>
    <row r="198" spans="1:15" x14ac:dyDescent="0.25">
      <c r="A198" s="5" t="s">
        <v>15</v>
      </c>
      <c r="B198" s="5" t="str">
        <f>"FES1162518315"</f>
        <v>FES1162518315</v>
      </c>
      <c r="C198" s="5" t="s">
        <v>32</v>
      </c>
      <c r="D198" s="5">
        <v>1</v>
      </c>
      <c r="E198" s="5">
        <v>2170540174</v>
      </c>
      <c r="F198" s="5" t="s">
        <v>17</v>
      </c>
      <c r="G198" s="5" t="s">
        <v>18</v>
      </c>
      <c r="H198" s="5" t="s">
        <v>26</v>
      </c>
      <c r="I198" s="5" t="s">
        <v>27</v>
      </c>
      <c r="J198" s="5" t="s">
        <v>79</v>
      </c>
      <c r="K198" s="5" t="s">
        <v>258</v>
      </c>
      <c r="L198" s="6">
        <v>0.45833333333333331</v>
      </c>
      <c r="M198" s="5" t="s">
        <v>185</v>
      </c>
      <c r="N198" s="5" t="s">
        <v>34</v>
      </c>
      <c r="O198" s="5" t="s">
        <v>24</v>
      </c>
    </row>
    <row r="199" spans="1:15" x14ac:dyDescent="0.25">
      <c r="A199" s="5" t="s">
        <v>15</v>
      </c>
      <c r="B199" s="5" t="str">
        <f>"FES1162518341"</f>
        <v>FES1162518341</v>
      </c>
      <c r="C199" s="5" t="s">
        <v>32</v>
      </c>
      <c r="D199" s="5">
        <v>1</v>
      </c>
      <c r="E199" s="5">
        <v>2170540172</v>
      </c>
      <c r="F199" s="5" t="s">
        <v>17</v>
      </c>
      <c r="G199" s="5" t="s">
        <v>18</v>
      </c>
      <c r="H199" s="5" t="s">
        <v>282</v>
      </c>
      <c r="I199" s="5" t="s">
        <v>283</v>
      </c>
      <c r="J199" s="5" t="s">
        <v>284</v>
      </c>
      <c r="K199" s="5" t="s">
        <v>258</v>
      </c>
      <c r="L199" s="6">
        <v>0.52083333333333337</v>
      </c>
      <c r="M199" s="5" t="s">
        <v>336</v>
      </c>
      <c r="N199" s="5" t="s">
        <v>34</v>
      </c>
      <c r="O199" s="5" t="s">
        <v>24</v>
      </c>
    </row>
    <row r="200" spans="1:15" x14ac:dyDescent="0.25">
      <c r="A200" s="5" t="s">
        <v>15</v>
      </c>
      <c r="B200" s="5" t="str">
        <f>"FES1162518299"</f>
        <v>FES1162518299</v>
      </c>
      <c r="C200" s="5" t="s">
        <v>32</v>
      </c>
      <c r="D200" s="5">
        <v>1</v>
      </c>
      <c r="E200" s="5">
        <v>2170537513</v>
      </c>
      <c r="F200" s="5" t="s">
        <v>17</v>
      </c>
      <c r="G200" s="5" t="s">
        <v>18</v>
      </c>
      <c r="H200" s="5" t="s">
        <v>46</v>
      </c>
      <c r="I200" s="5" t="s">
        <v>246</v>
      </c>
      <c r="J200" s="5" t="s">
        <v>247</v>
      </c>
      <c r="K200" s="5" t="s">
        <v>258</v>
      </c>
      <c r="L200" s="6">
        <v>0.4375</v>
      </c>
      <c r="M200" s="5" t="s">
        <v>301</v>
      </c>
      <c r="N200" s="5" t="s">
        <v>34</v>
      </c>
      <c r="O200" s="5" t="s">
        <v>24</v>
      </c>
    </row>
    <row r="201" spans="1:15" x14ac:dyDescent="0.25">
      <c r="A201" s="5" t="s">
        <v>15</v>
      </c>
      <c r="B201" s="5" t="str">
        <f>"FES1162518318"</f>
        <v>FES1162518318</v>
      </c>
      <c r="C201" s="5" t="s">
        <v>32</v>
      </c>
      <c r="D201" s="5">
        <v>1</v>
      </c>
      <c r="E201" s="5">
        <v>2170540179</v>
      </c>
      <c r="F201" s="5" t="s">
        <v>17</v>
      </c>
      <c r="G201" s="5" t="s">
        <v>18</v>
      </c>
      <c r="H201" s="5" t="s">
        <v>46</v>
      </c>
      <c r="I201" s="5" t="s">
        <v>47</v>
      </c>
      <c r="J201" s="5" t="s">
        <v>285</v>
      </c>
      <c r="K201" s="5" t="s">
        <v>258</v>
      </c>
      <c r="L201" s="6">
        <v>0.4375</v>
      </c>
      <c r="M201" s="5" t="s">
        <v>337</v>
      </c>
      <c r="N201" s="5" t="s">
        <v>34</v>
      </c>
      <c r="O201" s="5" t="s">
        <v>24</v>
      </c>
    </row>
    <row r="202" spans="1:15" x14ac:dyDescent="0.25">
      <c r="A202" s="5" t="s">
        <v>15</v>
      </c>
      <c r="B202" s="5" t="str">
        <f>"FES1162518327"</f>
        <v>FES1162518327</v>
      </c>
      <c r="C202" s="5" t="s">
        <v>32</v>
      </c>
      <c r="D202" s="5">
        <v>1</v>
      </c>
      <c r="E202" s="5">
        <v>217040188</v>
      </c>
      <c r="F202" s="5" t="s">
        <v>17</v>
      </c>
      <c r="G202" s="5" t="s">
        <v>18</v>
      </c>
      <c r="H202" s="5" t="s">
        <v>29</v>
      </c>
      <c r="I202" s="5" t="s">
        <v>106</v>
      </c>
      <c r="J202" s="5" t="s">
        <v>107</v>
      </c>
      <c r="K202" s="5" t="s">
        <v>258</v>
      </c>
      <c r="L202" s="6">
        <v>0.4236111111111111</v>
      </c>
      <c r="M202" s="5" t="s">
        <v>313</v>
      </c>
      <c r="N202" s="5" t="s">
        <v>34</v>
      </c>
      <c r="O202" s="5" t="s">
        <v>24</v>
      </c>
    </row>
    <row r="203" spans="1:15" x14ac:dyDescent="0.25">
      <c r="A203" s="5" t="s">
        <v>15</v>
      </c>
      <c r="B203" s="5" t="str">
        <f>"FES1162518325"</f>
        <v>FES1162518325</v>
      </c>
      <c r="C203" s="5" t="s">
        <v>32</v>
      </c>
      <c r="D203" s="5">
        <v>1</v>
      </c>
      <c r="E203" s="5">
        <v>2170541086</v>
      </c>
      <c r="F203" s="5" t="s">
        <v>17</v>
      </c>
      <c r="G203" s="5" t="s">
        <v>18</v>
      </c>
      <c r="H203" s="5" t="s">
        <v>46</v>
      </c>
      <c r="I203" s="5" t="s">
        <v>87</v>
      </c>
      <c r="J203" s="5" t="s">
        <v>286</v>
      </c>
      <c r="K203" s="5" t="s">
        <v>258</v>
      </c>
      <c r="L203" s="6">
        <v>0.42499999999999999</v>
      </c>
      <c r="M203" s="5" t="s">
        <v>338</v>
      </c>
      <c r="N203" s="5" t="s">
        <v>34</v>
      </c>
      <c r="O203" s="5" t="s">
        <v>24</v>
      </c>
    </row>
    <row r="204" spans="1:15" x14ac:dyDescent="0.25">
      <c r="A204" s="5" t="s">
        <v>15</v>
      </c>
      <c r="B204" s="5" t="str">
        <f>"FES1162518307"</f>
        <v>FES1162518307</v>
      </c>
      <c r="C204" s="5" t="s">
        <v>32</v>
      </c>
      <c r="D204" s="5">
        <v>1</v>
      </c>
      <c r="E204" s="5">
        <v>2170538623</v>
      </c>
      <c r="F204" s="5" t="s">
        <v>17</v>
      </c>
      <c r="G204" s="5" t="s">
        <v>18</v>
      </c>
      <c r="H204" s="5" t="s">
        <v>46</v>
      </c>
      <c r="I204" s="5" t="s">
        <v>47</v>
      </c>
      <c r="J204" s="5" t="s">
        <v>48</v>
      </c>
      <c r="K204" s="5" t="s">
        <v>258</v>
      </c>
      <c r="L204" s="6">
        <v>0.4375</v>
      </c>
      <c r="M204" s="5" t="s">
        <v>339</v>
      </c>
      <c r="N204" s="5" t="s">
        <v>34</v>
      </c>
      <c r="O204" s="5" t="s">
        <v>24</v>
      </c>
    </row>
    <row r="205" spans="1:15" x14ac:dyDescent="0.25">
      <c r="A205" s="5" t="s">
        <v>15</v>
      </c>
      <c r="B205" s="5" t="str">
        <f>"FES1162518253"</f>
        <v>FES1162518253</v>
      </c>
      <c r="C205" s="5" t="s">
        <v>32</v>
      </c>
      <c r="D205" s="5">
        <v>1</v>
      </c>
      <c r="E205" s="5">
        <v>2170540101</v>
      </c>
      <c r="F205" s="5" t="s">
        <v>17</v>
      </c>
      <c r="G205" s="5" t="s">
        <v>18</v>
      </c>
      <c r="H205" s="5" t="s">
        <v>29</v>
      </c>
      <c r="I205" s="5" t="s">
        <v>106</v>
      </c>
      <c r="J205" s="5" t="s">
        <v>287</v>
      </c>
      <c r="K205" s="5" t="s">
        <v>258</v>
      </c>
      <c r="L205" s="6">
        <v>0.40972222222222227</v>
      </c>
      <c r="M205" s="5" t="s">
        <v>340</v>
      </c>
      <c r="N205" s="5" t="s">
        <v>34</v>
      </c>
      <c r="O205" s="5" t="s">
        <v>24</v>
      </c>
    </row>
    <row r="206" spans="1:15" x14ac:dyDescent="0.25">
      <c r="A206" s="5" t="s">
        <v>15</v>
      </c>
      <c r="B206" s="5" t="str">
        <f>"FES1162518175"</f>
        <v>FES1162518175</v>
      </c>
      <c r="C206" s="5" t="s">
        <v>32</v>
      </c>
      <c r="D206" s="5">
        <v>1</v>
      </c>
      <c r="E206" s="5">
        <v>2170540024</v>
      </c>
      <c r="F206" s="5" t="s">
        <v>17</v>
      </c>
      <c r="G206" s="5" t="s">
        <v>18</v>
      </c>
      <c r="H206" s="5" t="s">
        <v>29</v>
      </c>
      <c r="I206" s="5" t="s">
        <v>71</v>
      </c>
      <c r="J206" s="5" t="s">
        <v>249</v>
      </c>
      <c r="K206" s="5" t="s">
        <v>258</v>
      </c>
      <c r="L206" s="6">
        <v>0.39583333333333331</v>
      </c>
      <c r="M206" s="5" t="s">
        <v>305</v>
      </c>
      <c r="N206" s="5" t="s">
        <v>34</v>
      </c>
      <c r="O206" s="5" t="s">
        <v>24</v>
      </c>
    </row>
    <row r="207" spans="1:15" x14ac:dyDescent="0.25">
      <c r="A207" s="5" t="s">
        <v>15</v>
      </c>
      <c r="B207" s="5" t="str">
        <f>"FES1162518233"</f>
        <v>FES1162518233</v>
      </c>
      <c r="C207" s="5" t="s">
        <v>32</v>
      </c>
      <c r="D207" s="5">
        <v>1</v>
      </c>
      <c r="E207" s="5">
        <v>2170540073</v>
      </c>
      <c r="F207" s="5" t="s">
        <v>17</v>
      </c>
      <c r="G207" s="5" t="s">
        <v>18</v>
      </c>
      <c r="H207" s="5" t="s">
        <v>51</v>
      </c>
      <c r="I207" s="5" t="s">
        <v>56</v>
      </c>
      <c r="J207" s="5" t="s">
        <v>86</v>
      </c>
      <c r="K207" s="5" t="s">
        <v>258</v>
      </c>
      <c r="L207" s="6">
        <v>0.375</v>
      </c>
      <c r="M207" s="5" t="s">
        <v>341</v>
      </c>
      <c r="N207" s="5" t="s">
        <v>34</v>
      </c>
      <c r="O207" s="5" t="s">
        <v>24</v>
      </c>
    </row>
    <row r="208" spans="1:15" x14ac:dyDescent="0.25">
      <c r="A208" s="5" t="s">
        <v>15</v>
      </c>
      <c r="B208" s="5" t="str">
        <f>"FES1162518256"</f>
        <v>FES1162518256</v>
      </c>
      <c r="C208" s="5" t="s">
        <v>32</v>
      </c>
      <c r="D208" s="5">
        <v>3</v>
      </c>
      <c r="E208" s="5">
        <v>116251819711625</v>
      </c>
      <c r="F208" s="4" t="s">
        <v>159</v>
      </c>
      <c r="G208" s="5" t="s">
        <v>18</v>
      </c>
      <c r="H208" s="5" t="s">
        <v>51</v>
      </c>
      <c r="I208" s="5" t="s">
        <v>56</v>
      </c>
      <c r="J208" s="5" t="s">
        <v>86</v>
      </c>
      <c r="K208" s="5" t="s">
        <v>22</v>
      </c>
      <c r="L208" s="5"/>
      <c r="M208" s="5" t="s">
        <v>23</v>
      </c>
      <c r="N208" s="5" t="s">
        <v>404</v>
      </c>
      <c r="O208" s="9" t="s">
        <v>297</v>
      </c>
    </row>
    <row r="209" spans="1:15" x14ac:dyDescent="0.25">
      <c r="A209" s="5" t="s">
        <v>15</v>
      </c>
      <c r="B209" s="5" t="str">
        <f>"FES1162518269"</f>
        <v>FES1162518269</v>
      </c>
      <c r="C209" s="5" t="s">
        <v>32</v>
      </c>
      <c r="D209" s="5">
        <v>9</v>
      </c>
      <c r="E209" s="5">
        <v>2170539736</v>
      </c>
      <c r="F209" s="4" t="s">
        <v>159</v>
      </c>
      <c r="G209" s="5" t="s">
        <v>18</v>
      </c>
      <c r="H209" s="5" t="s">
        <v>288</v>
      </c>
      <c r="I209" s="5" t="s">
        <v>289</v>
      </c>
      <c r="J209" s="5" t="s">
        <v>290</v>
      </c>
      <c r="K209" s="5" t="s">
        <v>258</v>
      </c>
      <c r="L209" s="6">
        <v>0.47569444444444442</v>
      </c>
      <c r="M209" s="5" t="s">
        <v>342</v>
      </c>
      <c r="N209" s="5" t="s">
        <v>34</v>
      </c>
      <c r="O209" s="9" t="s">
        <v>297</v>
      </c>
    </row>
    <row r="210" spans="1:15" ht="15.75" thickBot="1" x14ac:dyDescent="0.3">
      <c r="A210" s="7" t="s">
        <v>15</v>
      </c>
      <c r="B210" s="7" t="str">
        <f>"FES1162518439"</f>
        <v>FES1162518439</v>
      </c>
      <c r="C210" s="7" t="s">
        <v>32</v>
      </c>
      <c r="D210" s="7">
        <v>1</v>
      </c>
      <c r="E210" s="7">
        <v>2170539665</v>
      </c>
      <c r="F210" s="8" t="s">
        <v>159</v>
      </c>
      <c r="G210" s="7" t="s">
        <v>18</v>
      </c>
      <c r="H210" s="7" t="s">
        <v>18</v>
      </c>
      <c r="I210" s="7" t="s">
        <v>82</v>
      </c>
      <c r="J210" s="7" t="s">
        <v>291</v>
      </c>
      <c r="K210" s="7" t="s">
        <v>258</v>
      </c>
      <c r="L210" s="12">
        <v>0.41666666666666669</v>
      </c>
      <c r="M210" s="7" t="s">
        <v>343</v>
      </c>
      <c r="N210" s="7" t="s">
        <v>34</v>
      </c>
      <c r="O210" s="7" t="s">
        <v>24</v>
      </c>
    </row>
    <row r="211" spans="1:15" ht="15.75" thickTop="1" x14ac:dyDescent="0.25">
      <c r="A211" s="18" t="s">
        <v>15</v>
      </c>
      <c r="B211" s="18" t="str">
        <f>"FES1162518551"</f>
        <v>FES1162518551</v>
      </c>
      <c r="C211" s="18" t="s">
        <v>258</v>
      </c>
      <c r="D211" s="18">
        <v>1</v>
      </c>
      <c r="E211" s="18">
        <v>2170540384</v>
      </c>
      <c r="F211" s="18" t="s">
        <v>17</v>
      </c>
      <c r="G211" s="18" t="s">
        <v>18</v>
      </c>
      <c r="H211" s="18" t="s">
        <v>26</v>
      </c>
      <c r="I211" s="18" t="s">
        <v>27</v>
      </c>
      <c r="J211" s="18" t="s">
        <v>75</v>
      </c>
      <c r="K211" s="18" t="s">
        <v>22</v>
      </c>
      <c r="L211" s="18"/>
      <c r="M211" s="18" t="s">
        <v>23</v>
      </c>
      <c r="N211" s="18" t="s">
        <v>418</v>
      </c>
      <c r="O211" s="18" t="s">
        <v>24</v>
      </c>
    </row>
    <row r="212" spans="1:15" x14ac:dyDescent="0.25">
      <c r="A212" s="13" t="s">
        <v>15</v>
      </c>
      <c r="B212" s="13" t="str">
        <f>"FES1162518755"</f>
        <v>FES1162518755</v>
      </c>
      <c r="C212" s="13" t="s">
        <v>258</v>
      </c>
      <c r="D212" s="13">
        <v>1</v>
      </c>
      <c r="E212" s="13">
        <v>2170540569</v>
      </c>
      <c r="F212" s="13" t="s">
        <v>17</v>
      </c>
      <c r="G212" s="13" t="s">
        <v>18</v>
      </c>
      <c r="H212" s="13" t="s">
        <v>26</v>
      </c>
      <c r="I212" s="13" t="s">
        <v>27</v>
      </c>
      <c r="J212" s="13" t="s">
        <v>93</v>
      </c>
      <c r="K212" s="13" t="s">
        <v>22</v>
      </c>
      <c r="L212" s="13"/>
      <c r="M212" s="13" t="s">
        <v>23</v>
      </c>
      <c r="N212" s="13" t="s">
        <v>419</v>
      </c>
      <c r="O212" s="13" t="s">
        <v>24</v>
      </c>
    </row>
    <row r="213" spans="1:15" x14ac:dyDescent="0.25">
      <c r="A213" s="13" t="s">
        <v>15</v>
      </c>
      <c r="B213" s="13" t="str">
        <f>"FES1162518750"</f>
        <v>FES1162518750</v>
      </c>
      <c r="C213" s="13" t="s">
        <v>258</v>
      </c>
      <c r="D213" s="13">
        <v>1</v>
      </c>
      <c r="E213" s="13">
        <v>2170540386</v>
      </c>
      <c r="F213" s="13" t="s">
        <v>17</v>
      </c>
      <c r="G213" s="13" t="s">
        <v>18</v>
      </c>
      <c r="H213" s="13" t="s">
        <v>26</v>
      </c>
      <c r="I213" s="13" t="s">
        <v>139</v>
      </c>
      <c r="J213" s="13" t="s">
        <v>140</v>
      </c>
      <c r="K213" s="13" t="s">
        <v>22</v>
      </c>
      <c r="L213" s="13"/>
      <c r="M213" s="13" t="s">
        <v>23</v>
      </c>
      <c r="N213" s="13" t="s">
        <v>404</v>
      </c>
      <c r="O213" s="13" t="s">
        <v>24</v>
      </c>
    </row>
    <row r="214" spans="1:15" x14ac:dyDescent="0.25">
      <c r="A214" s="13" t="s">
        <v>15</v>
      </c>
      <c r="B214" s="13" t="str">
        <f>"FES1162518752"</f>
        <v>FES1162518752</v>
      </c>
      <c r="C214" s="13" t="s">
        <v>258</v>
      </c>
      <c r="D214" s="13">
        <v>1</v>
      </c>
      <c r="E214" s="13">
        <v>2170540561</v>
      </c>
      <c r="F214" s="13" t="s">
        <v>17</v>
      </c>
      <c r="G214" s="13" t="s">
        <v>18</v>
      </c>
      <c r="H214" s="13" t="s">
        <v>26</v>
      </c>
      <c r="I214" s="13" t="s">
        <v>27</v>
      </c>
      <c r="J214" s="13" t="s">
        <v>59</v>
      </c>
      <c r="K214" s="13" t="s">
        <v>22</v>
      </c>
      <c r="L214" s="13"/>
      <c r="M214" s="13" t="s">
        <v>23</v>
      </c>
      <c r="N214" s="13" t="s">
        <v>429</v>
      </c>
      <c r="O214" s="13" t="s">
        <v>24</v>
      </c>
    </row>
    <row r="215" spans="1:15" x14ac:dyDescent="0.25">
      <c r="A215" s="13" t="s">
        <v>15</v>
      </c>
      <c r="B215" s="13" t="str">
        <f>"FES1162518756"</f>
        <v>FES1162518756</v>
      </c>
      <c r="C215" s="13" t="s">
        <v>258</v>
      </c>
      <c r="D215" s="13">
        <v>1</v>
      </c>
      <c r="E215" s="13">
        <v>2170540574</v>
      </c>
      <c r="F215" s="13" t="s">
        <v>17</v>
      </c>
      <c r="G215" s="13" t="s">
        <v>18</v>
      </c>
      <c r="H215" s="13" t="s">
        <v>26</v>
      </c>
      <c r="I215" s="13" t="s">
        <v>27</v>
      </c>
      <c r="J215" s="13" t="s">
        <v>93</v>
      </c>
      <c r="K215" s="13" t="s">
        <v>22</v>
      </c>
      <c r="L215" s="13"/>
      <c r="M215" s="13" t="s">
        <v>23</v>
      </c>
      <c r="N215" s="13" t="s">
        <v>430</v>
      </c>
      <c r="O215" s="13" t="s">
        <v>24</v>
      </c>
    </row>
    <row r="216" spans="1:15" x14ac:dyDescent="0.25">
      <c r="A216" s="13" t="s">
        <v>15</v>
      </c>
      <c r="B216" s="13" t="str">
        <f>"FES1162518742"</f>
        <v>FES1162518742</v>
      </c>
      <c r="C216" s="13" t="s">
        <v>258</v>
      </c>
      <c r="D216" s="13">
        <v>1</v>
      </c>
      <c r="E216" s="13">
        <v>2170540543</v>
      </c>
      <c r="F216" s="13" t="s">
        <v>17</v>
      </c>
      <c r="G216" s="13" t="s">
        <v>18</v>
      </c>
      <c r="H216" s="13" t="s">
        <v>26</v>
      </c>
      <c r="I216" s="13" t="s">
        <v>27</v>
      </c>
      <c r="J216" s="13" t="s">
        <v>75</v>
      </c>
      <c r="K216" s="13" t="s">
        <v>22</v>
      </c>
      <c r="L216" s="13"/>
      <c r="M216" s="13" t="s">
        <v>23</v>
      </c>
      <c r="N216" s="18" t="s">
        <v>418</v>
      </c>
      <c r="O216" s="13" t="s">
        <v>24</v>
      </c>
    </row>
    <row r="217" spans="1:15" x14ac:dyDescent="0.25">
      <c r="A217" s="13" t="s">
        <v>15</v>
      </c>
      <c r="B217" s="13" t="str">
        <f>"009932187163"</f>
        <v>009932187163</v>
      </c>
      <c r="C217" s="13" t="s">
        <v>258</v>
      </c>
      <c r="D217" s="13">
        <v>1</v>
      </c>
      <c r="E217" s="13" t="s">
        <v>344</v>
      </c>
      <c r="F217" s="13" t="s">
        <v>17</v>
      </c>
      <c r="G217" s="13" t="s">
        <v>18</v>
      </c>
      <c r="H217" s="13" t="s">
        <v>46</v>
      </c>
      <c r="I217" s="13" t="s">
        <v>47</v>
      </c>
      <c r="J217" s="13" t="s">
        <v>64</v>
      </c>
      <c r="K217" s="13" t="s">
        <v>22</v>
      </c>
      <c r="L217" s="13"/>
      <c r="M217" s="13" t="s">
        <v>23</v>
      </c>
      <c r="N217" s="13" t="s">
        <v>451</v>
      </c>
      <c r="O217" s="13" t="s">
        <v>24</v>
      </c>
    </row>
    <row r="218" spans="1:15" x14ac:dyDescent="0.25">
      <c r="A218" s="3" t="s">
        <v>15</v>
      </c>
      <c r="B218" s="3" t="str">
        <f>"FES1162518770"</f>
        <v>FES1162518770</v>
      </c>
      <c r="C218" s="3" t="s">
        <v>258</v>
      </c>
      <c r="D218" s="3">
        <v>1</v>
      </c>
      <c r="E218" s="3">
        <v>2170540596</v>
      </c>
      <c r="F218" s="3" t="s">
        <v>17</v>
      </c>
      <c r="G218" s="3" t="s">
        <v>18</v>
      </c>
      <c r="H218" s="3" t="s">
        <v>40</v>
      </c>
      <c r="I218" s="3" t="s">
        <v>41</v>
      </c>
      <c r="J218" s="3" t="s">
        <v>130</v>
      </c>
      <c r="K218" s="3" t="s">
        <v>22</v>
      </c>
      <c r="L218" s="3"/>
      <c r="M218" s="3" t="s">
        <v>23</v>
      </c>
      <c r="N218" s="3" t="s">
        <v>448</v>
      </c>
      <c r="O218" s="3" t="s">
        <v>24</v>
      </c>
    </row>
    <row r="219" spans="1:15" x14ac:dyDescent="0.25">
      <c r="A219" s="5" t="s">
        <v>15</v>
      </c>
      <c r="B219" s="5" t="str">
        <f>"FES1162518769"</f>
        <v>FES1162518769</v>
      </c>
      <c r="C219" s="5" t="s">
        <v>258</v>
      </c>
      <c r="D219" s="5">
        <v>1</v>
      </c>
      <c r="E219" s="5">
        <v>2170540590</v>
      </c>
      <c r="F219" s="5" t="s">
        <v>17</v>
      </c>
      <c r="G219" s="5" t="s">
        <v>18</v>
      </c>
      <c r="H219" s="5" t="s">
        <v>345</v>
      </c>
      <c r="I219" s="5" t="s">
        <v>346</v>
      </c>
      <c r="J219" s="5" t="s">
        <v>347</v>
      </c>
      <c r="K219" s="5" t="s">
        <v>22</v>
      </c>
      <c r="L219" s="5"/>
      <c r="M219" s="5" t="s">
        <v>23</v>
      </c>
      <c r="N219" s="5" t="s">
        <v>404</v>
      </c>
      <c r="O219" s="5" t="s">
        <v>24</v>
      </c>
    </row>
    <row r="220" spans="1:15" x14ac:dyDescent="0.25">
      <c r="A220" s="3" t="s">
        <v>15</v>
      </c>
      <c r="B220" s="3" t="str">
        <f>"FES1162518777"</f>
        <v>FES1162518777</v>
      </c>
      <c r="C220" s="3" t="s">
        <v>258</v>
      </c>
      <c r="D220" s="3">
        <v>1</v>
      </c>
      <c r="E220" s="3">
        <v>2170540603</v>
      </c>
      <c r="F220" s="3" t="s">
        <v>17</v>
      </c>
      <c r="G220" s="3" t="s">
        <v>18</v>
      </c>
      <c r="H220" s="3" t="s">
        <v>51</v>
      </c>
      <c r="I220" s="3" t="s">
        <v>56</v>
      </c>
      <c r="J220" s="3" t="s">
        <v>74</v>
      </c>
      <c r="K220" s="3" t="s">
        <v>22</v>
      </c>
      <c r="L220" s="3"/>
      <c r="M220" s="3" t="s">
        <v>23</v>
      </c>
      <c r="N220" s="3" t="s">
        <v>450</v>
      </c>
      <c r="O220" s="3" t="s">
        <v>24</v>
      </c>
    </row>
    <row r="221" spans="1:15" x14ac:dyDescent="0.25">
      <c r="A221" s="3" t="s">
        <v>15</v>
      </c>
      <c r="B221" s="3" t="str">
        <f>"FES1162518776"</f>
        <v>FES1162518776</v>
      </c>
      <c r="C221" s="3" t="s">
        <v>258</v>
      </c>
      <c r="D221" s="3">
        <v>1</v>
      </c>
      <c r="E221" s="3">
        <v>2170540602</v>
      </c>
      <c r="F221" s="3" t="s">
        <v>17</v>
      </c>
      <c r="G221" s="3" t="s">
        <v>18</v>
      </c>
      <c r="H221" s="3" t="s">
        <v>51</v>
      </c>
      <c r="I221" s="3" t="s">
        <v>56</v>
      </c>
      <c r="J221" s="3" t="s">
        <v>74</v>
      </c>
      <c r="K221" s="3" t="s">
        <v>22</v>
      </c>
      <c r="L221" s="3"/>
      <c r="M221" s="3" t="s">
        <v>23</v>
      </c>
      <c r="N221" s="3" t="s">
        <v>450</v>
      </c>
      <c r="O221" s="3" t="s">
        <v>24</v>
      </c>
    </row>
    <row r="222" spans="1:15" x14ac:dyDescent="0.25">
      <c r="A222" s="13" t="s">
        <v>15</v>
      </c>
      <c r="B222" s="13" t="str">
        <f>"FES1162518775"</f>
        <v>FES1162518775</v>
      </c>
      <c r="C222" s="13" t="s">
        <v>258</v>
      </c>
      <c r="D222" s="13">
        <v>1</v>
      </c>
      <c r="E222" s="13">
        <v>2170540601</v>
      </c>
      <c r="F222" s="13" t="s">
        <v>17</v>
      </c>
      <c r="G222" s="13" t="s">
        <v>18</v>
      </c>
      <c r="H222" s="13" t="s">
        <v>46</v>
      </c>
      <c r="I222" s="13" t="s">
        <v>87</v>
      </c>
      <c r="J222" s="13" t="s">
        <v>88</v>
      </c>
      <c r="K222" s="13" t="s">
        <v>22</v>
      </c>
      <c r="L222" s="13"/>
      <c r="M222" s="13" t="s">
        <v>23</v>
      </c>
      <c r="N222" s="13" t="s">
        <v>451</v>
      </c>
      <c r="O222" s="13" t="s">
        <v>24</v>
      </c>
    </row>
    <row r="223" spans="1:15" x14ac:dyDescent="0.25">
      <c r="A223" s="13" t="s">
        <v>15</v>
      </c>
      <c r="B223" s="13" t="str">
        <f>"FES1162518773"</f>
        <v>FES1162518773</v>
      </c>
      <c r="C223" s="13" t="s">
        <v>258</v>
      </c>
      <c r="D223" s="13">
        <v>1</v>
      </c>
      <c r="E223" s="13">
        <v>2170540598</v>
      </c>
      <c r="F223" s="13" t="s">
        <v>17</v>
      </c>
      <c r="G223" s="13" t="s">
        <v>18</v>
      </c>
      <c r="H223" s="13" t="s">
        <v>26</v>
      </c>
      <c r="I223" s="13" t="s">
        <v>27</v>
      </c>
      <c r="J223" s="13" t="s">
        <v>75</v>
      </c>
      <c r="K223" s="13" t="s">
        <v>22</v>
      </c>
      <c r="L223" s="13"/>
      <c r="M223" s="13" t="s">
        <v>23</v>
      </c>
      <c r="N223" s="18" t="s">
        <v>418</v>
      </c>
      <c r="O223" s="13" t="s">
        <v>24</v>
      </c>
    </row>
    <row r="224" spans="1:15" x14ac:dyDescent="0.25">
      <c r="A224" s="13" t="s">
        <v>15</v>
      </c>
      <c r="B224" s="13" t="str">
        <f>"FES1162518774"</f>
        <v>FES1162518774</v>
      </c>
      <c r="C224" s="13" t="s">
        <v>258</v>
      </c>
      <c r="D224" s="13">
        <v>1</v>
      </c>
      <c r="E224" s="13">
        <v>2170540599</v>
      </c>
      <c r="F224" s="13" t="s">
        <v>17</v>
      </c>
      <c r="G224" s="13" t="s">
        <v>18</v>
      </c>
      <c r="H224" s="13" t="s">
        <v>26</v>
      </c>
      <c r="I224" s="13" t="s">
        <v>139</v>
      </c>
      <c r="J224" s="13" t="s">
        <v>140</v>
      </c>
      <c r="K224" s="13" t="s">
        <v>22</v>
      </c>
      <c r="L224" s="13"/>
      <c r="M224" s="13" t="s">
        <v>23</v>
      </c>
      <c r="N224" s="13" t="s">
        <v>404</v>
      </c>
      <c r="O224" s="13" t="s">
        <v>24</v>
      </c>
    </row>
    <row r="225" spans="1:15" x14ac:dyDescent="0.25">
      <c r="A225" s="13" t="s">
        <v>15</v>
      </c>
      <c r="B225" s="13" t="str">
        <f>"FES1162518763"</f>
        <v>FES1162518763</v>
      </c>
      <c r="C225" s="13" t="s">
        <v>258</v>
      </c>
      <c r="D225" s="13">
        <v>1</v>
      </c>
      <c r="E225" s="13">
        <v>2170540585</v>
      </c>
      <c r="F225" s="13" t="s">
        <v>17</v>
      </c>
      <c r="G225" s="13" t="s">
        <v>18</v>
      </c>
      <c r="H225" s="13" t="s">
        <v>26</v>
      </c>
      <c r="I225" s="13" t="s">
        <v>61</v>
      </c>
      <c r="J225" s="13" t="s">
        <v>78</v>
      </c>
      <c r="K225" s="13" t="s">
        <v>22</v>
      </c>
      <c r="L225" s="13"/>
      <c r="M225" s="13" t="s">
        <v>23</v>
      </c>
      <c r="N225" s="13" t="s">
        <v>431</v>
      </c>
      <c r="O225" s="13" t="s">
        <v>24</v>
      </c>
    </row>
    <row r="226" spans="1:15" x14ac:dyDescent="0.25">
      <c r="A226" s="13" t="s">
        <v>15</v>
      </c>
      <c r="B226" s="13" t="str">
        <f>"FES1162518758"</f>
        <v>FES1162518758</v>
      </c>
      <c r="C226" s="13" t="s">
        <v>258</v>
      </c>
      <c r="D226" s="13">
        <v>1</v>
      </c>
      <c r="E226" s="13">
        <v>2170540576</v>
      </c>
      <c r="F226" s="13" t="s">
        <v>17</v>
      </c>
      <c r="G226" s="13" t="s">
        <v>18</v>
      </c>
      <c r="H226" s="13" t="s">
        <v>26</v>
      </c>
      <c r="I226" s="13" t="s">
        <v>27</v>
      </c>
      <c r="J226" s="13" t="s">
        <v>92</v>
      </c>
      <c r="K226" s="13" t="s">
        <v>22</v>
      </c>
      <c r="L226" s="13"/>
      <c r="M226" s="13" t="s">
        <v>23</v>
      </c>
      <c r="N226" s="13" t="s">
        <v>432</v>
      </c>
      <c r="O226" s="13" t="s">
        <v>24</v>
      </c>
    </row>
    <row r="227" spans="1:15" x14ac:dyDescent="0.25">
      <c r="A227" s="3" t="s">
        <v>15</v>
      </c>
      <c r="B227" s="3" t="str">
        <f>"FES1162518768"</f>
        <v>FES1162518768</v>
      </c>
      <c r="C227" s="3" t="s">
        <v>258</v>
      </c>
      <c r="D227" s="3">
        <v>1</v>
      </c>
      <c r="E227" s="3">
        <v>2170539425</v>
      </c>
      <c r="F227" s="3" t="s">
        <v>17</v>
      </c>
      <c r="G227" s="3" t="s">
        <v>18</v>
      </c>
      <c r="H227" s="3" t="s">
        <v>51</v>
      </c>
      <c r="I227" s="3" t="s">
        <v>56</v>
      </c>
      <c r="J227" s="3" t="s">
        <v>348</v>
      </c>
      <c r="K227" s="3" t="s">
        <v>22</v>
      </c>
      <c r="L227" s="3"/>
      <c r="M227" s="3" t="s">
        <v>23</v>
      </c>
      <c r="N227" s="3" t="s">
        <v>450</v>
      </c>
      <c r="O227" s="3" t="s">
        <v>24</v>
      </c>
    </row>
    <row r="228" spans="1:15" x14ac:dyDescent="0.25">
      <c r="A228" s="13" t="s">
        <v>15</v>
      </c>
      <c r="B228" s="13" t="str">
        <f>"FES1162518700"</f>
        <v>FES1162518700</v>
      </c>
      <c r="C228" s="13" t="s">
        <v>258</v>
      </c>
      <c r="D228" s="13">
        <v>1</v>
      </c>
      <c r="E228" s="13">
        <v>2170539912</v>
      </c>
      <c r="F228" s="13" t="s">
        <v>17</v>
      </c>
      <c r="G228" s="13" t="s">
        <v>18</v>
      </c>
      <c r="H228" s="13" t="s">
        <v>26</v>
      </c>
      <c r="I228" s="13" t="s">
        <v>61</v>
      </c>
      <c r="J228" s="13" t="s">
        <v>62</v>
      </c>
      <c r="K228" s="13" t="s">
        <v>22</v>
      </c>
      <c r="L228" s="13"/>
      <c r="M228" s="13" t="s">
        <v>23</v>
      </c>
      <c r="N228" s="13" t="s">
        <v>431</v>
      </c>
      <c r="O228" s="13" t="s">
        <v>24</v>
      </c>
    </row>
    <row r="229" spans="1:15" x14ac:dyDescent="0.25">
      <c r="A229" s="13" t="s">
        <v>15</v>
      </c>
      <c r="B229" s="13" t="str">
        <f>"FES1162518694"</f>
        <v>FES1162518694</v>
      </c>
      <c r="C229" s="13" t="s">
        <v>258</v>
      </c>
      <c r="D229" s="13">
        <v>1</v>
      </c>
      <c r="E229" s="13">
        <v>2170540487</v>
      </c>
      <c r="F229" s="13" t="s">
        <v>17</v>
      </c>
      <c r="G229" s="13" t="s">
        <v>18</v>
      </c>
      <c r="H229" s="13" t="s">
        <v>26</v>
      </c>
      <c r="I229" s="13" t="s">
        <v>27</v>
      </c>
      <c r="J229" s="13" t="s">
        <v>69</v>
      </c>
      <c r="K229" s="13" t="s">
        <v>22</v>
      </c>
      <c r="L229" s="13"/>
      <c r="M229" s="13" t="s">
        <v>23</v>
      </c>
      <c r="N229" s="18" t="s">
        <v>418</v>
      </c>
      <c r="O229" s="13" t="s">
        <v>24</v>
      </c>
    </row>
    <row r="230" spans="1:15" x14ac:dyDescent="0.25">
      <c r="A230" s="3" t="s">
        <v>15</v>
      </c>
      <c r="B230" s="3" t="str">
        <f>"FES1162518615"</f>
        <v>FES1162518615</v>
      </c>
      <c r="C230" s="3" t="s">
        <v>258</v>
      </c>
      <c r="D230" s="3">
        <v>1</v>
      </c>
      <c r="E230" s="3">
        <v>2170540415</v>
      </c>
      <c r="F230" s="3" t="s">
        <v>17</v>
      </c>
      <c r="G230" s="3" t="s">
        <v>18</v>
      </c>
      <c r="H230" s="3" t="s">
        <v>18</v>
      </c>
      <c r="I230" s="3" t="s">
        <v>89</v>
      </c>
      <c r="J230" s="3" t="s">
        <v>349</v>
      </c>
      <c r="K230" s="3" t="s">
        <v>22</v>
      </c>
      <c r="L230" s="3"/>
      <c r="M230" s="3" t="s">
        <v>23</v>
      </c>
      <c r="N230" s="3" t="s">
        <v>424</v>
      </c>
      <c r="O230" s="3" t="s">
        <v>24</v>
      </c>
    </row>
    <row r="231" spans="1:15" x14ac:dyDescent="0.25">
      <c r="A231" s="13" t="s">
        <v>15</v>
      </c>
      <c r="B231" s="13" t="str">
        <f>"FES1162518745"</f>
        <v>FES1162518745</v>
      </c>
      <c r="C231" s="13" t="s">
        <v>258</v>
      </c>
      <c r="D231" s="13">
        <v>1</v>
      </c>
      <c r="E231" s="13">
        <v>2170540547</v>
      </c>
      <c r="F231" s="13" t="s">
        <v>17</v>
      </c>
      <c r="G231" s="13" t="s">
        <v>18</v>
      </c>
      <c r="H231" s="13" t="s">
        <v>46</v>
      </c>
      <c r="I231" s="13" t="s">
        <v>47</v>
      </c>
      <c r="J231" s="13" t="s">
        <v>101</v>
      </c>
      <c r="K231" s="13" t="s">
        <v>22</v>
      </c>
      <c r="L231" s="13"/>
      <c r="M231" s="13" t="s">
        <v>23</v>
      </c>
      <c r="N231" s="13" t="s">
        <v>451</v>
      </c>
      <c r="O231" s="13" t="s">
        <v>24</v>
      </c>
    </row>
    <row r="232" spans="1:15" x14ac:dyDescent="0.25">
      <c r="A232" s="13" t="s">
        <v>15</v>
      </c>
      <c r="B232" s="13" t="str">
        <f>"FES1162518717"</f>
        <v>FES1162518717</v>
      </c>
      <c r="C232" s="13" t="s">
        <v>258</v>
      </c>
      <c r="D232" s="13">
        <v>2</v>
      </c>
      <c r="E232" s="13">
        <v>2170540517</v>
      </c>
      <c r="F232" s="13" t="s">
        <v>17</v>
      </c>
      <c r="G232" s="13" t="s">
        <v>18</v>
      </c>
      <c r="H232" s="13" t="s">
        <v>26</v>
      </c>
      <c r="I232" s="13" t="s">
        <v>27</v>
      </c>
      <c r="J232" s="13" t="s">
        <v>350</v>
      </c>
      <c r="K232" s="13" t="s">
        <v>22</v>
      </c>
      <c r="L232" s="13"/>
      <c r="M232" s="13" t="s">
        <v>23</v>
      </c>
      <c r="N232" s="13" t="s">
        <v>433</v>
      </c>
      <c r="O232" s="13" t="s">
        <v>24</v>
      </c>
    </row>
    <row r="233" spans="1:15" x14ac:dyDescent="0.25">
      <c r="A233" s="5" t="s">
        <v>15</v>
      </c>
      <c r="B233" s="5" t="str">
        <f>"FES1162518744"</f>
        <v>FES1162518744</v>
      </c>
      <c r="C233" s="5" t="s">
        <v>258</v>
      </c>
      <c r="D233" s="5">
        <v>1</v>
      </c>
      <c r="E233" s="5">
        <v>2170540546</v>
      </c>
      <c r="F233" s="5" t="s">
        <v>17</v>
      </c>
      <c r="G233" s="5" t="s">
        <v>18</v>
      </c>
      <c r="H233" s="5" t="s">
        <v>29</v>
      </c>
      <c r="I233" s="5" t="s">
        <v>106</v>
      </c>
      <c r="J233" s="5" t="s">
        <v>107</v>
      </c>
      <c r="K233" s="5" t="s">
        <v>22</v>
      </c>
      <c r="L233" s="5"/>
      <c r="M233" s="5" t="s">
        <v>23</v>
      </c>
      <c r="N233" s="5" t="s">
        <v>404</v>
      </c>
      <c r="O233" s="5" t="s">
        <v>24</v>
      </c>
    </row>
    <row r="234" spans="1:15" x14ac:dyDescent="0.25">
      <c r="A234" s="13" t="s">
        <v>15</v>
      </c>
      <c r="B234" s="13" t="str">
        <f>"FES1162518749"</f>
        <v>FES1162518749</v>
      </c>
      <c r="C234" s="13" t="s">
        <v>258</v>
      </c>
      <c r="D234" s="13">
        <v>1</v>
      </c>
      <c r="E234" s="13">
        <v>2170540570</v>
      </c>
      <c r="F234" s="13" t="s">
        <v>17</v>
      </c>
      <c r="G234" s="13" t="s">
        <v>18</v>
      </c>
      <c r="H234" s="13" t="s">
        <v>46</v>
      </c>
      <c r="I234" s="13" t="s">
        <v>87</v>
      </c>
      <c r="J234" s="13" t="s">
        <v>277</v>
      </c>
      <c r="K234" s="13" t="s">
        <v>22</v>
      </c>
      <c r="L234" s="13"/>
      <c r="M234" s="13" t="s">
        <v>23</v>
      </c>
      <c r="N234" s="13" t="s">
        <v>451</v>
      </c>
      <c r="O234" s="13" t="s">
        <v>24</v>
      </c>
    </row>
    <row r="235" spans="1:15" x14ac:dyDescent="0.25">
      <c r="A235" s="13" t="s">
        <v>15</v>
      </c>
      <c r="B235" s="13" t="str">
        <f>"FES1162518726"</f>
        <v>FES1162518726</v>
      </c>
      <c r="C235" s="13" t="s">
        <v>258</v>
      </c>
      <c r="D235" s="13">
        <v>1</v>
      </c>
      <c r="E235" s="13">
        <v>2170540527</v>
      </c>
      <c r="F235" s="13" t="s">
        <v>17</v>
      </c>
      <c r="G235" s="13" t="s">
        <v>18</v>
      </c>
      <c r="H235" s="13" t="s">
        <v>26</v>
      </c>
      <c r="I235" s="13" t="s">
        <v>27</v>
      </c>
      <c r="J235" s="13" t="s">
        <v>75</v>
      </c>
      <c r="K235" s="13" t="s">
        <v>22</v>
      </c>
      <c r="L235" s="13"/>
      <c r="M235" s="13" t="s">
        <v>23</v>
      </c>
      <c r="N235" s="18" t="s">
        <v>418</v>
      </c>
      <c r="O235" s="13" t="s">
        <v>24</v>
      </c>
    </row>
    <row r="236" spans="1:15" x14ac:dyDescent="0.25">
      <c r="A236" s="5" t="s">
        <v>15</v>
      </c>
      <c r="B236" s="5" t="str">
        <f>"FES1162518746"</f>
        <v>FES1162518746</v>
      </c>
      <c r="C236" s="5" t="s">
        <v>258</v>
      </c>
      <c r="D236" s="5">
        <v>1</v>
      </c>
      <c r="E236" s="5">
        <v>2170540548</v>
      </c>
      <c r="F236" s="5" t="s">
        <v>17</v>
      </c>
      <c r="G236" s="5" t="s">
        <v>18</v>
      </c>
      <c r="H236" s="5" t="s">
        <v>351</v>
      </c>
      <c r="I236" s="5" t="s">
        <v>352</v>
      </c>
      <c r="J236" s="5" t="s">
        <v>353</v>
      </c>
      <c r="K236" s="5" t="s">
        <v>22</v>
      </c>
      <c r="L236" s="5"/>
      <c r="M236" s="5" t="s">
        <v>23</v>
      </c>
      <c r="N236" s="5" t="s">
        <v>404</v>
      </c>
      <c r="O236" s="5" t="s">
        <v>24</v>
      </c>
    </row>
    <row r="237" spans="1:15" x14ac:dyDescent="0.25">
      <c r="A237" s="3" t="s">
        <v>15</v>
      </c>
      <c r="B237" s="3" t="str">
        <f>"FES1162518748"</f>
        <v>FES1162518748</v>
      </c>
      <c r="C237" s="3" t="s">
        <v>258</v>
      </c>
      <c r="D237" s="3">
        <v>1</v>
      </c>
      <c r="E237" s="3">
        <v>2170540557</v>
      </c>
      <c r="F237" s="3" t="s">
        <v>17</v>
      </c>
      <c r="G237" s="3" t="s">
        <v>18</v>
      </c>
      <c r="H237" s="3" t="s">
        <v>51</v>
      </c>
      <c r="I237" s="3" t="s">
        <v>65</v>
      </c>
      <c r="J237" s="3" t="s">
        <v>354</v>
      </c>
      <c r="K237" s="3" t="s">
        <v>22</v>
      </c>
      <c r="L237" s="3"/>
      <c r="M237" s="3" t="s">
        <v>23</v>
      </c>
      <c r="N237" s="3" t="s">
        <v>450</v>
      </c>
      <c r="O237" s="3" t="s">
        <v>24</v>
      </c>
    </row>
    <row r="238" spans="1:15" x14ac:dyDescent="0.25">
      <c r="A238" s="13" t="s">
        <v>15</v>
      </c>
      <c r="B238" s="13" t="str">
        <f>"FES1162518558"</f>
        <v>FES1162518558</v>
      </c>
      <c r="C238" s="13" t="s">
        <v>258</v>
      </c>
      <c r="D238" s="13">
        <v>1</v>
      </c>
      <c r="E238" s="13">
        <v>2170535690</v>
      </c>
      <c r="F238" s="13" t="s">
        <v>17</v>
      </c>
      <c r="G238" s="13" t="s">
        <v>18</v>
      </c>
      <c r="H238" s="13" t="s">
        <v>26</v>
      </c>
      <c r="I238" s="13" t="s">
        <v>27</v>
      </c>
      <c r="J238" s="13" t="s">
        <v>355</v>
      </c>
      <c r="K238" s="13" t="s">
        <v>22</v>
      </c>
      <c r="L238" s="13"/>
      <c r="M238" s="13" t="s">
        <v>23</v>
      </c>
      <c r="N238" s="13" t="s">
        <v>434</v>
      </c>
      <c r="O238" s="13" t="s">
        <v>24</v>
      </c>
    </row>
    <row r="239" spans="1:15" x14ac:dyDescent="0.25">
      <c r="A239" s="3" t="s">
        <v>15</v>
      </c>
      <c r="B239" s="3" t="str">
        <f>"FES1162518710"</f>
        <v>FES1162518710</v>
      </c>
      <c r="C239" s="3" t="s">
        <v>258</v>
      </c>
      <c r="D239" s="3">
        <v>1</v>
      </c>
      <c r="E239" s="3">
        <v>2170540190</v>
      </c>
      <c r="F239" s="3" t="s">
        <v>17</v>
      </c>
      <c r="G239" s="3" t="s">
        <v>18</v>
      </c>
      <c r="H239" s="3" t="s">
        <v>43</v>
      </c>
      <c r="I239" s="3" t="s">
        <v>44</v>
      </c>
      <c r="J239" s="3" t="s">
        <v>45</v>
      </c>
      <c r="K239" s="3" t="s">
        <v>22</v>
      </c>
      <c r="L239" s="3"/>
      <c r="M239" s="3" t="s">
        <v>23</v>
      </c>
      <c r="N239" s="3" t="s">
        <v>449</v>
      </c>
      <c r="O239" s="3" t="s">
        <v>24</v>
      </c>
    </row>
    <row r="240" spans="1:15" x14ac:dyDescent="0.25">
      <c r="A240" s="5" t="s">
        <v>15</v>
      </c>
      <c r="B240" s="5" t="str">
        <f>"FES1162518675"</f>
        <v>FES1162518675</v>
      </c>
      <c r="C240" s="5" t="s">
        <v>258</v>
      </c>
      <c r="D240" s="5">
        <v>1</v>
      </c>
      <c r="E240" s="5">
        <v>2170540470</v>
      </c>
      <c r="F240" s="5" t="s">
        <v>17</v>
      </c>
      <c r="G240" s="5" t="s">
        <v>18</v>
      </c>
      <c r="H240" s="5" t="s">
        <v>19</v>
      </c>
      <c r="I240" s="5" t="s">
        <v>80</v>
      </c>
      <c r="J240" s="5" t="s">
        <v>356</v>
      </c>
      <c r="K240" s="5" t="s">
        <v>22</v>
      </c>
      <c r="L240" s="5"/>
      <c r="M240" s="5" t="s">
        <v>23</v>
      </c>
      <c r="N240" s="5" t="s">
        <v>404</v>
      </c>
      <c r="O240" s="5" t="s">
        <v>24</v>
      </c>
    </row>
    <row r="241" spans="1:15" x14ac:dyDescent="0.25">
      <c r="A241" s="5" t="s">
        <v>15</v>
      </c>
      <c r="B241" s="5" t="str">
        <f>"FES1162518676"</f>
        <v>FES1162518676</v>
      </c>
      <c r="C241" s="5" t="s">
        <v>258</v>
      </c>
      <c r="D241" s="5">
        <v>1</v>
      </c>
      <c r="E241" s="5">
        <v>2170540471</v>
      </c>
      <c r="F241" s="5" t="s">
        <v>17</v>
      </c>
      <c r="G241" s="5" t="s">
        <v>18</v>
      </c>
      <c r="H241" s="5" t="s">
        <v>131</v>
      </c>
      <c r="I241" s="5" t="s">
        <v>132</v>
      </c>
      <c r="J241" s="5" t="s">
        <v>133</v>
      </c>
      <c r="K241" s="5" t="s">
        <v>22</v>
      </c>
      <c r="L241" s="5"/>
      <c r="M241" s="5" t="s">
        <v>23</v>
      </c>
      <c r="N241" s="5" t="s">
        <v>404</v>
      </c>
      <c r="O241" s="5" t="s">
        <v>24</v>
      </c>
    </row>
    <row r="242" spans="1:15" x14ac:dyDescent="0.25">
      <c r="A242" s="5" t="s">
        <v>15</v>
      </c>
      <c r="B242" s="5" t="str">
        <f>"FES1162518721"</f>
        <v>FES1162518721</v>
      </c>
      <c r="C242" s="5" t="s">
        <v>258</v>
      </c>
      <c r="D242" s="5">
        <v>1</v>
      </c>
      <c r="E242" s="5">
        <v>2170540520</v>
      </c>
      <c r="F242" s="5" t="s">
        <v>17</v>
      </c>
      <c r="G242" s="5" t="s">
        <v>18</v>
      </c>
      <c r="H242" s="5" t="s">
        <v>19</v>
      </c>
      <c r="I242" s="5" t="s">
        <v>82</v>
      </c>
      <c r="J242" s="5" t="s">
        <v>357</v>
      </c>
      <c r="K242" s="5" t="s">
        <v>22</v>
      </c>
      <c r="L242" s="5"/>
      <c r="M242" s="5" t="s">
        <v>23</v>
      </c>
      <c r="N242" s="5" t="s">
        <v>404</v>
      </c>
      <c r="O242" s="5" t="s">
        <v>24</v>
      </c>
    </row>
    <row r="243" spans="1:15" x14ac:dyDescent="0.25">
      <c r="A243" s="5" t="s">
        <v>15</v>
      </c>
      <c r="B243" s="5" t="str">
        <f>"FES1162518764"</f>
        <v>FES1162518764</v>
      </c>
      <c r="C243" s="5" t="s">
        <v>258</v>
      </c>
      <c r="D243" s="5">
        <v>1</v>
      </c>
      <c r="E243" s="5">
        <v>2170540588</v>
      </c>
      <c r="F243" s="5" t="s">
        <v>17</v>
      </c>
      <c r="G243" s="5" t="s">
        <v>18</v>
      </c>
      <c r="H243" s="5" t="s">
        <v>345</v>
      </c>
      <c r="I243" s="5" t="s">
        <v>346</v>
      </c>
      <c r="J243" s="5" t="s">
        <v>347</v>
      </c>
      <c r="K243" s="5" t="s">
        <v>22</v>
      </c>
      <c r="L243" s="5"/>
      <c r="M243" s="5" t="s">
        <v>23</v>
      </c>
      <c r="N243" s="5" t="s">
        <v>404</v>
      </c>
      <c r="O243" s="5" t="s">
        <v>24</v>
      </c>
    </row>
    <row r="244" spans="1:15" x14ac:dyDescent="0.25">
      <c r="A244" s="13" t="s">
        <v>15</v>
      </c>
      <c r="B244" s="13" t="str">
        <f>"FES1162518766"</f>
        <v>FES1162518766</v>
      </c>
      <c r="C244" s="13" t="s">
        <v>258</v>
      </c>
      <c r="D244" s="13">
        <v>1</v>
      </c>
      <c r="E244" s="13">
        <v>20170540476</v>
      </c>
      <c r="F244" s="13" t="s">
        <v>17</v>
      </c>
      <c r="G244" s="13" t="s">
        <v>18</v>
      </c>
      <c r="H244" s="13" t="s">
        <v>46</v>
      </c>
      <c r="I244" s="13" t="s">
        <v>47</v>
      </c>
      <c r="J244" s="13" t="s">
        <v>358</v>
      </c>
      <c r="K244" s="13" t="s">
        <v>22</v>
      </c>
      <c r="L244" s="13"/>
      <c r="M244" s="13" t="s">
        <v>23</v>
      </c>
      <c r="N244" s="13" t="s">
        <v>451</v>
      </c>
      <c r="O244" s="13" t="s">
        <v>24</v>
      </c>
    </row>
    <row r="245" spans="1:15" x14ac:dyDescent="0.25">
      <c r="A245" s="13" t="s">
        <v>15</v>
      </c>
      <c r="B245" s="13" t="str">
        <f>"FES1162518561"</f>
        <v>FES1162518561</v>
      </c>
      <c r="C245" s="13" t="s">
        <v>258</v>
      </c>
      <c r="D245" s="13">
        <v>1</v>
      </c>
      <c r="E245" s="13">
        <v>2170537220</v>
      </c>
      <c r="F245" s="13" t="s">
        <v>17</v>
      </c>
      <c r="G245" s="13" t="s">
        <v>18</v>
      </c>
      <c r="H245" s="13" t="s">
        <v>26</v>
      </c>
      <c r="I245" s="13" t="s">
        <v>27</v>
      </c>
      <c r="J245" s="13" t="s">
        <v>153</v>
      </c>
      <c r="K245" s="13" t="s">
        <v>22</v>
      </c>
      <c r="L245" s="13"/>
      <c r="M245" s="13" t="s">
        <v>23</v>
      </c>
      <c r="N245" s="13" t="s">
        <v>435</v>
      </c>
      <c r="O245" s="13" t="s">
        <v>24</v>
      </c>
    </row>
    <row r="246" spans="1:15" x14ac:dyDescent="0.25">
      <c r="A246" s="3" t="s">
        <v>15</v>
      </c>
      <c r="B246" s="3" t="str">
        <f>"009932187162"</f>
        <v>009932187162</v>
      </c>
      <c r="C246" s="3" t="s">
        <v>258</v>
      </c>
      <c r="D246" s="3">
        <v>1</v>
      </c>
      <c r="E246" s="3" t="s">
        <v>359</v>
      </c>
      <c r="F246" s="3" t="s">
        <v>17</v>
      </c>
      <c r="G246" s="3" t="s">
        <v>18</v>
      </c>
      <c r="H246" s="3" t="s">
        <v>40</v>
      </c>
      <c r="I246" s="3" t="s">
        <v>41</v>
      </c>
      <c r="J246" s="3" t="s">
        <v>360</v>
      </c>
      <c r="K246" s="3" t="s">
        <v>22</v>
      </c>
      <c r="L246" s="3"/>
      <c r="M246" s="3" t="s">
        <v>23</v>
      </c>
      <c r="N246" s="3" t="s">
        <v>448</v>
      </c>
      <c r="O246" s="3"/>
    </row>
    <row r="247" spans="1:15" x14ac:dyDescent="0.25">
      <c r="A247" s="3" t="s">
        <v>15</v>
      </c>
      <c r="B247" s="3" t="str">
        <f>"FES1162518722"</f>
        <v>FES1162518722</v>
      </c>
      <c r="C247" s="3" t="s">
        <v>258</v>
      </c>
      <c r="D247" s="3">
        <v>1</v>
      </c>
      <c r="E247" s="3">
        <v>2170540522</v>
      </c>
      <c r="F247" s="3" t="s">
        <v>17</v>
      </c>
      <c r="G247" s="3" t="s">
        <v>18</v>
      </c>
      <c r="H247" s="3" t="s">
        <v>51</v>
      </c>
      <c r="I247" s="3" t="s">
        <v>56</v>
      </c>
      <c r="J247" s="3" t="s">
        <v>57</v>
      </c>
      <c r="K247" s="3" t="s">
        <v>22</v>
      </c>
      <c r="L247" s="3"/>
      <c r="M247" s="3" t="s">
        <v>23</v>
      </c>
      <c r="N247" s="3" t="s">
        <v>450</v>
      </c>
      <c r="O247" s="3" t="s">
        <v>24</v>
      </c>
    </row>
    <row r="248" spans="1:15" x14ac:dyDescent="0.25">
      <c r="A248" s="13" t="s">
        <v>15</v>
      </c>
      <c r="B248" s="13" t="str">
        <f>"FES1162518696"</f>
        <v>FES1162518696</v>
      </c>
      <c r="C248" s="13" t="s">
        <v>258</v>
      </c>
      <c r="D248" s="13">
        <v>1</v>
      </c>
      <c r="E248" s="13">
        <v>2170540491</v>
      </c>
      <c r="F248" s="13" t="s">
        <v>17</v>
      </c>
      <c r="G248" s="13" t="s">
        <v>18</v>
      </c>
      <c r="H248" s="13" t="s">
        <v>29</v>
      </c>
      <c r="I248" s="13" t="s">
        <v>71</v>
      </c>
      <c r="J248" s="13" t="s">
        <v>361</v>
      </c>
      <c r="K248" s="13" t="s">
        <v>22</v>
      </c>
      <c r="L248" s="13"/>
      <c r="M248" s="13" t="s">
        <v>23</v>
      </c>
      <c r="N248" s="13" t="s">
        <v>426</v>
      </c>
      <c r="O248" s="13" t="s">
        <v>24</v>
      </c>
    </row>
    <row r="249" spans="1:15" x14ac:dyDescent="0.25">
      <c r="A249" s="3" t="s">
        <v>15</v>
      </c>
      <c r="B249" s="3" t="str">
        <f>"FES1162518720"</f>
        <v>FES1162518720</v>
      </c>
      <c r="C249" s="3" t="s">
        <v>258</v>
      </c>
      <c r="D249" s="3">
        <v>1</v>
      </c>
      <c r="E249" s="3">
        <v>2170540519</v>
      </c>
      <c r="F249" s="3" t="s">
        <v>17</v>
      </c>
      <c r="G249" s="3" t="s">
        <v>18</v>
      </c>
      <c r="H249" s="3" t="s">
        <v>51</v>
      </c>
      <c r="I249" s="3" t="s">
        <v>56</v>
      </c>
      <c r="J249" s="3" t="s">
        <v>134</v>
      </c>
      <c r="K249" s="3" t="s">
        <v>22</v>
      </c>
      <c r="L249" s="3"/>
      <c r="M249" s="3" t="s">
        <v>23</v>
      </c>
      <c r="N249" s="3" t="s">
        <v>450</v>
      </c>
      <c r="O249" s="3" t="s">
        <v>24</v>
      </c>
    </row>
    <row r="250" spans="1:15" x14ac:dyDescent="0.25">
      <c r="A250" s="5" t="s">
        <v>15</v>
      </c>
      <c r="B250" s="5" t="str">
        <f>"FES1162518702"</f>
        <v>FES1162518702</v>
      </c>
      <c r="C250" s="5" t="s">
        <v>258</v>
      </c>
      <c r="D250" s="5">
        <v>1</v>
      </c>
      <c r="E250" s="5">
        <v>2170540502</v>
      </c>
      <c r="F250" s="5" t="s">
        <v>17</v>
      </c>
      <c r="G250" s="5" t="s">
        <v>18</v>
      </c>
      <c r="H250" s="5" t="s">
        <v>29</v>
      </c>
      <c r="I250" s="5" t="s">
        <v>71</v>
      </c>
      <c r="J250" s="5" t="s">
        <v>118</v>
      </c>
      <c r="K250" s="5" t="s">
        <v>22</v>
      </c>
      <c r="L250" s="5"/>
      <c r="M250" s="5" t="s">
        <v>23</v>
      </c>
      <c r="N250" s="5" t="s">
        <v>404</v>
      </c>
      <c r="O250" s="5" t="s">
        <v>24</v>
      </c>
    </row>
    <row r="251" spans="1:15" x14ac:dyDescent="0.25">
      <c r="A251" s="5" t="s">
        <v>15</v>
      </c>
      <c r="B251" s="5" t="str">
        <f>"FES1162518716"</f>
        <v>FES1162518716</v>
      </c>
      <c r="C251" s="5" t="s">
        <v>258</v>
      </c>
      <c r="D251" s="5">
        <v>1</v>
      </c>
      <c r="E251" s="5">
        <v>2170540515</v>
      </c>
      <c r="F251" s="5" t="s">
        <v>17</v>
      </c>
      <c r="G251" s="5" t="s">
        <v>18</v>
      </c>
      <c r="H251" s="5" t="s">
        <v>46</v>
      </c>
      <c r="I251" s="5" t="s">
        <v>87</v>
      </c>
      <c r="J251" s="5" t="s">
        <v>128</v>
      </c>
      <c r="K251" s="5" t="s">
        <v>22</v>
      </c>
      <c r="L251" s="5"/>
      <c r="M251" s="5" t="s">
        <v>23</v>
      </c>
      <c r="N251" s="5" t="s">
        <v>404</v>
      </c>
      <c r="O251" s="5" t="s">
        <v>24</v>
      </c>
    </row>
    <row r="252" spans="1:15" x14ac:dyDescent="0.25">
      <c r="A252" s="5" t="s">
        <v>15</v>
      </c>
      <c r="B252" s="5" t="str">
        <f>"FES1162518727"</f>
        <v>FES1162518727</v>
      </c>
      <c r="C252" s="5" t="s">
        <v>258</v>
      </c>
      <c r="D252" s="5">
        <v>1</v>
      </c>
      <c r="E252" s="5">
        <v>2170540529</v>
      </c>
      <c r="F252" s="5" t="s">
        <v>17</v>
      </c>
      <c r="G252" s="5" t="s">
        <v>18</v>
      </c>
      <c r="H252" s="5" t="s">
        <v>51</v>
      </c>
      <c r="I252" s="5" t="s">
        <v>56</v>
      </c>
      <c r="J252" s="5" t="s">
        <v>68</v>
      </c>
      <c r="K252" s="5" t="s">
        <v>22</v>
      </c>
      <c r="L252" s="5"/>
      <c r="M252" s="5" t="s">
        <v>23</v>
      </c>
      <c r="N252" s="5" t="s">
        <v>404</v>
      </c>
      <c r="O252" s="5" t="s">
        <v>24</v>
      </c>
    </row>
    <row r="253" spans="1:15" x14ac:dyDescent="0.25">
      <c r="A253" s="13" t="s">
        <v>15</v>
      </c>
      <c r="B253" s="13" t="str">
        <f>"FES1162518657"</f>
        <v>FES1162518657</v>
      </c>
      <c r="C253" s="13" t="s">
        <v>258</v>
      </c>
      <c r="D253" s="13">
        <v>1</v>
      </c>
      <c r="E253" s="13">
        <v>2170540453</v>
      </c>
      <c r="F253" s="13" t="s">
        <v>17</v>
      </c>
      <c r="G253" s="13" t="s">
        <v>18</v>
      </c>
      <c r="H253" s="13" t="s">
        <v>26</v>
      </c>
      <c r="I253" s="13" t="s">
        <v>362</v>
      </c>
      <c r="J253" s="13" t="s">
        <v>363</v>
      </c>
      <c r="K253" s="13" t="s">
        <v>22</v>
      </c>
      <c r="L253" s="13"/>
      <c r="M253" s="13" t="s">
        <v>23</v>
      </c>
      <c r="N253" s="13" t="s">
        <v>436</v>
      </c>
      <c r="O253" s="13" t="s">
        <v>24</v>
      </c>
    </row>
    <row r="254" spans="1:15" x14ac:dyDescent="0.25">
      <c r="A254" s="13" t="s">
        <v>15</v>
      </c>
      <c r="B254" s="13" t="str">
        <f>"FES1162518471"</f>
        <v>FES1162518471</v>
      </c>
      <c r="C254" s="13" t="s">
        <v>258</v>
      </c>
      <c r="D254" s="13">
        <v>1</v>
      </c>
      <c r="E254" s="13">
        <v>2170540357</v>
      </c>
      <c r="F254" s="13" t="s">
        <v>17</v>
      </c>
      <c r="G254" s="13" t="s">
        <v>18</v>
      </c>
      <c r="H254" s="13" t="s">
        <v>26</v>
      </c>
      <c r="I254" s="13" t="s">
        <v>27</v>
      </c>
      <c r="J254" s="13" t="s">
        <v>256</v>
      </c>
      <c r="K254" s="13" t="s">
        <v>22</v>
      </c>
      <c r="L254" s="13"/>
      <c r="M254" s="13" t="s">
        <v>23</v>
      </c>
      <c r="N254" s="13" t="s">
        <v>437</v>
      </c>
      <c r="O254" s="13" t="s">
        <v>24</v>
      </c>
    </row>
    <row r="255" spans="1:15" x14ac:dyDescent="0.25">
      <c r="A255" s="13" t="s">
        <v>15</v>
      </c>
      <c r="B255" s="13" t="str">
        <f>"FES1162518685"</f>
        <v>FES1162518685</v>
      </c>
      <c r="C255" s="13" t="s">
        <v>258</v>
      </c>
      <c r="D255" s="13">
        <v>1</v>
      </c>
      <c r="E255" s="13">
        <v>2170540483</v>
      </c>
      <c r="F255" s="13" t="s">
        <v>17</v>
      </c>
      <c r="G255" s="13" t="s">
        <v>18</v>
      </c>
      <c r="H255" s="13" t="s">
        <v>29</v>
      </c>
      <c r="I255" s="13" t="s">
        <v>71</v>
      </c>
      <c r="J255" s="13" t="s">
        <v>249</v>
      </c>
      <c r="K255" s="13" t="s">
        <v>22</v>
      </c>
      <c r="L255" s="13"/>
      <c r="M255" s="13" t="s">
        <v>23</v>
      </c>
      <c r="N255" s="13" t="s">
        <v>404</v>
      </c>
      <c r="O255" s="13" t="s">
        <v>24</v>
      </c>
    </row>
    <row r="256" spans="1:15" x14ac:dyDescent="0.25">
      <c r="A256" s="13" t="s">
        <v>15</v>
      </c>
      <c r="B256" s="13" t="str">
        <f>"FES1162518711"</f>
        <v>FES1162518711</v>
      </c>
      <c r="C256" s="13" t="s">
        <v>258</v>
      </c>
      <c r="D256" s="13">
        <v>2</v>
      </c>
      <c r="E256" s="13">
        <v>2170540507</v>
      </c>
      <c r="F256" s="13" t="s">
        <v>17</v>
      </c>
      <c r="G256" s="13" t="s">
        <v>18</v>
      </c>
      <c r="H256" s="13" t="s">
        <v>29</v>
      </c>
      <c r="I256" s="13" t="s">
        <v>71</v>
      </c>
      <c r="J256" s="13" t="s">
        <v>249</v>
      </c>
      <c r="K256" s="13" t="s">
        <v>22</v>
      </c>
      <c r="L256" s="13"/>
      <c r="M256" s="13" t="s">
        <v>23</v>
      </c>
      <c r="N256" s="13" t="s">
        <v>426</v>
      </c>
      <c r="O256" s="13" t="s">
        <v>24</v>
      </c>
    </row>
    <row r="257" spans="1:15" x14ac:dyDescent="0.25">
      <c r="A257" s="13" t="s">
        <v>15</v>
      </c>
      <c r="B257" s="13" t="str">
        <f>"FES1162518723"</f>
        <v>FES1162518723</v>
      </c>
      <c r="C257" s="13" t="s">
        <v>258</v>
      </c>
      <c r="D257" s="13">
        <v>1</v>
      </c>
      <c r="E257" s="13">
        <v>2170540525</v>
      </c>
      <c r="F257" s="13" t="s">
        <v>17</v>
      </c>
      <c r="G257" s="13" t="s">
        <v>18</v>
      </c>
      <c r="H257" s="13" t="s">
        <v>26</v>
      </c>
      <c r="I257" s="13" t="s">
        <v>364</v>
      </c>
      <c r="J257" s="13" t="s">
        <v>365</v>
      </c>
      <c r="K257" s="13" t="s">
        <v>22</v>
      </c>
      <c r="L257" s="13"/>
      <c r="M257" s="13" t="s">
        <v>23</v>
      </c>
      <c r="N257" s="13" t="s">
        <v>438</v>
      </c>
      <c r="O257" s="13" t="s">
        <v>24</v>
      </c>
    </row>
    <row r="258" spans="1:15" x14ac:dyDescent="0.25">
      <c r="A258" s="13" t="s">
        <v>15</v>
      </c>
      <c r="B258" s="13" t="str">
        <f>"FES1162518725"</f>
        <v>FES1162518725</v>
      </c>
      <c r="C258" s="13" t="s">
        <v>258</v>
      </c>
      <c r="D258" s="13">
        <v>1</v>
      </c>
      <c r="E258" s="13">
        <v>2170540525</v>
      </c>
      <c r="F258" s="13" t="s">
        <v>17</v>
      </c>
      <c r="G258" s="13" t="s">
        <v>18</v>
      </c>
      <c r="H258" s="13" t="s">
        <v>26</v>
      </c>
      <c r="I258" s="13" t="s">
        <v>364</v>
      </c>
      <c r="J258" s="13" t="s">
        <v>365</v>
      </c>
      <c r="K258" s="13" t="s">
        <v>22</v>
      </c>
      <c r="L258" s="13"/>
      <c r="M258" s="13" t="s">
        <v>23</v>
      </c>
      <c r="N258" s="13" t="s">
        <v>438</v>
      </c>
      <c r="O258" s="13" t="s">
        <v>24</v>
      </c>
    </row>
    <row r="259" spans="1:15" x14ac:dyDescent="0.25">
      <c r="A259" s="3" t="s">
        <v>15</v>
      </c>
      <c r="B259" s="3" t="str">
        <f>"FES1162518698"</f>
        <v>FES1162518698</v>
      </c>
      <c r="C259" s="3" t="s">
        <v>258</v>
      </c>
      <c r="D259" s="3">
        <v>1</v>
      </c>
      <c r="E259" s="3">
        <v>2170540496</v>
      </c>
      <c r="F259" s="3" t="s">
        <v>17</v>
      </c>
      <c r="G259" s="3" t="s">
        <v>18</v>
      </c>
      <c r="H259" s="3" t="s">
        <v>43</v>
      </c>
      <c r="I259" s="3" t="s">
        <v>44</v>
      </c>
      <c r="J259" s="3" t="s">
        <v>45</v>
      </c>
      <c r="K259" s="3" t="s">
        <v>22</v>
      </c>
      <c r="L259" s="3"/>
      <c r="M259" s="3" t="s">
        <v>23</v>
      </c>
      <c r="N259" s="3" t="s">
        <v>449</v>
      </c>
      <c r="O259" s="3" t="s">
        <v>24</v>
      </c>
    </row>
    <row r="260" spans="1:15" x14ac:dyDescent="0.25">
      <c r="A260" s="13" t="s">
        <v>15</v>
      </c>
      <c r="B260" s="13" t="str">
        <f>"FES1162518699"</f>
        <v>FES1162518699</v>
      </c>
      <c r="C260" s="13" t="s">
        <v>258</v>
      </c>
      <c r="D260" s="13">
        <v>1</v>
      </c>
      <c r="E260" s="13">
        <v>2170540498</v>
      </c>
      <c r="F260" s="13" t="s">
        <v>17</v>
      </c>
      <c r="G260" s="13" t="s">
        <v>18</v>
      </c>
      <c r="H260" s="13" t="s">
        <v>26</v>
      </c>
      <c r="I260" s="13" t="s">
        <v>27</v>
      </c>
      <c r="J260" s="13" t="s">
        <v>366</v>
      </c>
      <c r="K260" s="13" t="s">
        <v>22</v>
      </c>
      <c r="L260" s="13"/>
      <c r="M260" s="13" t="s">
        <v>23</v>
      </c>
      <c r="N260" s="13" t="s">
        <v>439</v>
      </c>
      <c r="O260" s="13" t="s">
        <v>24</v>
      </c>
    </row>
    <row r="261" spans="1:15" x14ac:dyDescent="0.25">
      <c r="A261" s="3" t="s">
        <v>15</v>
      </c>
      <c r="B261" s="3" t="str">
        <f>"FES1162518728"</f>
        <v>FES1162518728</v>
      </c>
      <c r="C261" s="3" t="s">
        <v>258</v>
      </c>
      <c r="D261" s="3">
        <v>1</v>
      </c>
      <c r="E261" s="3">
        <v>2170540532</v>
      </c>
      <c r="F261" s="3" t="s">
        <v>17</v>
      </c>
      <c r="G261" s="3" t="s">
        <v>18</v>
      </c>
      <c r="H261" s="3" t="s">
        <v>51</v>
      </c>
      <c r="I261" s="3" t="s">
        <v>56</v>
      </c>
      <c r="J261" s="3" t="s">
        <v>68</v>
      </c>
      <c r="K261" s="3" t="s">
        <v>22</v>
      </c>
      <c r="L261" s="3"/>
      <c r="M261" s="3" t="s">
        <v>23</v>
      </c>
      <c r="N261" s="3" t="s">
        <v>450</v>
      </c>
      <c r="O261" s="3" t="s">
        <v>24</v>
      </c>
    </row>
    <row r="262" spans="1:15" x14ac:dyDescent="0.25">
      <c r="A262" s="13" t="s">
        <v>15</v>
      </c>
      <c r="B262" s="13" t="str">
        <f>"FES1162518613"</f>
        <v>FES1162518613</v>
      </c>
      <c r="C262" s="13" t="s">
        <v>258</v>
      </c>
      <c r="D262" s="13">
        <v>1</v>
      </c>
      <c r="E262" s="13">
        <v>2170540386</v>
      </c>
      <c r="F262" s="13" t="s">
        <v>17</v>
      </c>
      <c r="G262" s="13" t="s">
        <v>18</v>
      </c>
      <c r="H262" s="13" t="s">
        <v>26</v>
      </c>
      <c r="I262" s="13" t="s">
        <v>139</v>
      </c>
      <c r="J262" s="13" t="s">
        <v>140</v>
      </c>
      <c r="K262" s="13" t="s">
        <v>22</v>
      </c>
      <c r="L262" s="13"/>
      <c r="M262" s="13" t="s">
        <v>23</v>
      </c>
      <c r="N262" s="13" t="s">
        <v>404</v>
      </c>
      <c r="O262" s="13" t="s">
        <v>24</v>
      </c>
    </row>
    <row r="263" spans="1:15" x14ac:dyDescent="0.25">
      <c r="A263" s="5" t="s">
        <v>15</v>
      </c>
      <c r="B263" s="5" t="str">
        <f>"FES1162518693"</f>
        <v>FES1162518693</v>
      </c>
      <c r="C263" s="5" t="s">
        <v>258</v>
      </c>
      <c r="D263" s="5">
        <v>1</v>
      </c>
      <c r="E263" s="5">
        <v>2170540445</v>
      </c>
      <c r="F263" s="5" t="s">
        <v>17</v>
      </c>
      <c r="G263" s="5" t="s">
        <v>18</v>
      </c>
      <c r="H263" s="5" t="s">
        <v>51</v>
      </c>
      <c r="I263" s="5" t="s">
        <v>56</v>
      </c>
      <c r="J263" s="5" t="s">
        <v>104</v>
      </c>
      <c r="K263" s="5" t="s">
        <v>22</v>
      </c>
      <c r="L263" s="5"/>
      <c r="M263" s="5" t="s">
        <v>23</v>
      </c>
      <c r="N263" s="5" t="s">
        <v>404</v>
      </c>
      <c r="O263" s="5" t="s">
        <v>24</v>
      </c>
    </row>
    <row r="264" spans="1:15" x14ac:dyDescent="0.25">
      <c r="A264" s="13" t="s">
        <v>15</v>
      </c>
      <c r="B264" s="13" t="str">
        <f>"FES1162518505"</f>
        <v>FES1162518505</v>
      </c>
      <c r="C264" s="13" t="s">
        <v>258</v>
      </c>
      <c r="D264" s="13">
        <v>1</v>
      </c>
      <c r="E264" s="13">
        <v>2170539997</v>
      </c>
      <c r="F264" s="13" t="s">
        <v>17</v>
      </c>
      <c r="G264" s="13" t="s">
        <v>18</v>
      </c>
      <c r="H264" s="13" t="s">
        <v>26</v>
      </c>
      <c r="I264" s="13" t="s">
        <v>27</v>
      </c>
      <c r="J264" s="13" t="s">
        <v>77</v>
      </c>
      <c r="K264" s="13" t="s">
        <v>22</v>
      </c>
      <c r="L264" s="13"/>
      <c r="M264" s="13" t="s">
        <v>23</v>
      </c>
      <c r="N264" s="13" t="s">
        <v>434</v>
      </c>
      <c r="O264" s="13" t="s">
        <v>24</v>
      </c>
    </row>
    <row r="265" spans="1:15" x14ac:dyDescent="0.25">
      <c r="A265" s="13" t="s">
        <v>15</v>
      </c>
      <c r="B265" s="13" t="str">
        <f>"FES1162518640"</f>
        <v>FES1162518640</v>
      </c>
      <c r="C265" s="13" t="s">
        <v>258</v>
      </c>
      <c r="D265" s="13">
        <v>1</v>
      </c>
      <c r="E265" s="13">
        <v>2170535897</v>
      </c>
      <c r="F265" s="13" t="s">
        <v>17</v>
      </c>
      <c r="G265" s="13" t="s">
        <v>18</v>
      </c>
      <c r="H265" s="13" t="s">
        <v>26</v>
      </c>
      <c r="I265" s="13" t="s">
        <v>61</v>
      </c>
      <c r="J265" s="13" t="s">
        <v>367</v>
      </c>
      <c r="K265" s="13" t="s">
        <v>22</v>
      </c>
      <c r="L265" s="13"/>
      <c r="M265" s="13" t="s">
        <v>23</v>
      </c>
      <c r="N265" s="13" t="s">
        <v>431</v>
      </c>
      <c r="O265" s="13" t="s">
        <v>24</v>
      </c>
    </row>
    <row r="266" spans="1:15" x14ac:dyDescent="0.25">
      <c r="A266" s="13" t="s">
        <v>15</v>
      </c>
      <c r="B266" s="13" t="str">
        <f>"FES1162518650"</f>
        <v>FES1162518650</v>
      </c>
      <c r="C266" s="13" t="s">
        <v>258</v>
      </c>
      <c r="D266" s="13">
        <v>1</v>
      </c>
      <c r="E266" s="13">
        <v>2170540448</v>
      </c>
      <c r="F266" s="13" t="s">
        <v>17</v>
      </c>
      <c r="G266" s="13" t="s">
        <v>18</v>
      </c>
      <c r="H266" s="13" t="s">
        <v>26</v>
      </c>
      <c r="I266" s="13" t="s">
        <v>61</v>
      </c>
      <c r="J266" s="13" t="s">
        <v>62</v>
      </c>
      <c r="K266" s="13" t="s">
        <v>22</v>
      </c>
      <c r="L266" s="13"/>
      <c r="M266" s="13" t="s">
        <v>23</v>
      </c>
      <c r="N266" s="13" t="s">
        <v>431</v>
      </c>
      <c r="O266" s="13" t="s">
        <v>24</v>
      </c>
    </row>
    <row r="267" spans="1:15" x14ac:dyDescent="0.25">
      <c r="A267" s="13" t="s">
        <v>15</v>
      </c>
      <c r="B267" s="13" t="str">
        <f>"FES1162518677"</f>
        <v>FES1162518677</v>
      </c>
      <c r="C267" s="13" t="s">
        <v>258</v>
      </c>
      <c r="D267" s="13">
        <v>1</v>
      </c>
      <c r="E267" s="13">
        <v>2170537132</v>
      </c>
      <c r="F267" s="13" t="s">
        <v>17</v>
      </c>
      <c r="G267" s="13" t="s">
        <v>18</v>
      </c>
      <c r="H267" s="13" t="s">
        <v>26</v>
      </c>
      <c r="I267" s="13" t="s">
        <v>27</v>
      </c>
      <c r="J267" s="13" t="s">
        <v>153</v>
      </c>
      <c r="K267" s="13" t="s">
        <v>22</v>
      </c>
      <c r="L267" s="13"/>
      <c r="M267" s="13" t="s">
        <v>23</v>
      </c>
      <c r="N267" s="13" t="s">
        <v>435</v>
      </c>
      <c r="O267" s="13" t="s">
        <v>24</v>
      </c>
    </row>
    <row r="268" spans="1:15" x14ac:dyDescent="0.25">
      <c r="A268" s="3" t="s">
        <v>15</v>
      </c>
      <c r="B268" s="3" t="str">
        <f>"FES1162518620"</f>
        <v>FES1162518620</v>
      </c>
      <c r="C268" s="3" t="s">
        <v>258</v>
      </c>
      <c r="D268" s="3">
        <v>1</v>
      </c>
      <c r="E268" s="3">
        <v>2170540424</v>
      </c>
      <c r="F268" s="3" t="s">
        <v>17</v>
      </c>
      <c r="G268" s="3" t="s">
        <v>18</v>
      </c>
      <c r="H268" s="3" t="s">
        <v>43</v>
      </c>
      <c r="I268" s="3" t="s">
        <v>44</v>
      </c>
      <c r="J268" s="3" t="s">
        <v>45</v>
      </c>
      <c r="K268" s="3" t="s">
        <v>22</v>
      </c>
      <c r="L268" s="3"/>
      <c r="M268" s="3" t="s">
        <v>23</v>
      </c>
      <c r="N268" s="3" t="s">
        <v>449</v>
      </c>
      <c r="O268" s="3" t="s">
        <v>24</v>
      </c>
    </row>
    <row r="269" spans="1:15" x14ac:dyDescent="0.25">
      <c r="A269" s="13" t="s">
        <v>15</v>
      </c>
      <c r="B269" s="13" t="str">
        <f>"FES1162518628"</f>
        <v>FES1162518628</v>
      </c>
      <c r="C269" s="13" t="s">
        <v>258</v>
      </c>
      <c r="D269" s="13">
        <v>1</v>
      </c>
      <c r="E269" s="13">
        <v>2170540020</v>
      </c>
      <c r="F269" s="13" t="s">
        <v>17</v>
      </c>
      <c r="G269" s="13" t="s">
        <v>18</v>
      </c>
      <c r="H269" s="13" t="s">
        <v>26</v>
      </c>
      <c r="I269" s="13" t="s">
        <v>27</v>
      </c>
      <c r="J269" s="13" t="s">
        <v>75</v>
      </c>
      <c r="K269" s="13" t="s">
        <v>22</v>
      </c>
      <c r="L269" s="13"/>
      <c r="M269" s="13" t="s">
        <v>23</v>
      </c>
      <c r="N269" s="18" t="s">
        <v>418</v>
      </c>
      <c r="O269" s="13" t="s">
        <v>24</v>
      </c>
    </row>
    <row r="270" spans="1:15" x14ac:dyDescent="0.25">
      <c r="A270" s="5" t="s">
        <v>15</v>
      </c>
      <c r="B270" s="5" t="str">
        <f>"FES1162518606"</f>
        <v>FES1162518606</v>
      </c>
      <c r="C270" s="5" t="s">
        <v>258</v>
      </c>
      <c r="D270" s="5">
        <v>1</v>
      </c>
      <c r="E270" s="5">
        <v>2170540171</v>
      </c>
      <c r="F270" s="5" t="s">
        <v>17</v>
      </c>
      <c r="G270" s="5" t="s">
        <v>18</v>
      </c>
      <c r="H270" s="5" t="s">
        <v>46</v>
      </c>
      <c r="I270" s="5" t="s">
        <v>87</v>
      </c>
      <c r="J270" s="5" t="s">
        <v>91</v>
      </c>
      <c r="K270" s="5" t="s">
        <v>22</v>
      </c>
      <c r="L270" s="5"/>
      <c r="M270" s="5" t="s">
        <v>23</v>
      </c>
      <c r="N270" s="5" t="s">
        <v>404</v>
      </c>
      <c r="O270" s="5" t="s">
        <v>24</v>
      </c>
    </row>
    <row r="271" spans="1:15" x14ac:dyDescent="0.25">
      <c r="A271" s="5" t="s">
        <v>15</v>
      </c>
      <c r="B271" s="5" t="str">
        <f>"FES1162518647"</f>
        <v>FES1162518647</v>
      </c>
      <c r="C271" s="5" t="s">
        <v>258</v>
      </c>
      <c r="D271" s="5">
        <v>2</v>
      </c>
      <c r="E271" s="5">
        <v>2170537610</v>
      </c>
      <c r="F271" s="5" t="s">
        <v>17</v>
      </c>
      <c r="G271" s="5" t="s">
        <v>18</v>
      </c>
      <c r="H271" s="5" t="s">
        <v>46</v>
      </c>
      <c r="I271" s="5" t="s">
        <v>87</v>
      </c>
      <c r="J271" s="5" t="s">
        <v>91</v>
      </c>
      <c r="K271" s="5" t="s">
        <v>22</v>
      </c>
      <c r="L271" s="5"/>
      <c r="M271" s="5" t="s">
        <v>23</v>
      </c>
      <c r="N271" s="5" t="s">
        <v>404</v>
      </c>
      <c r="O271" s="5" t="s">
        <v>24</v>
      </c>
    </row>
    <row r="272" spans="1:15" x14ac:dyDescent="0.25">
      <c r="A272" s="13" t="s">
        <v>15</v>
      </c>
      <c r="B272" s="13" t="str">
        <f>"FES1162518684"</f>
        <v>FES1162518684</v>
      </c>
      <c r="C272" s="13" t="s">
        <v>258</v>
      </c>
      <c r="D272" s="13">
        <v>1</v>
      </c>
      <c r="E272" s="13">
        <v>2170540481</v>
      </c>
      <c r="F272" s="13" t="s">
        <v>17</v>
      </c>
      <c r="G272" s="13" t="s">
        <v>18</v>
      </c>
      <c r="H272" s="13" t="s">
        <v>26</v>
      </c>
      <c r="I272" s="13" t="s">
        <v>139</v>
      </c>
      <c r="J272" s="13" t="s">
        <v>140</v>
      </c>
      <c r="K272" s="13" t="s">
        <v>22</v>
      </c>
      <c r="L272" s="13"/>
      <c r="M272" s="13" t="s">
        <v>23</v>
      </c>
      <c r="N272" s="13" t="s">
        <v>404</v>
      </c>
      <c r="O272" s="13" t="s">
        <v>24</v>
      </c>
    </row>
    <row r="273" spans="1:15" x14ac:dyDescent="0.25">
      <c r="A273" s="3" t="s">
        <v>15</v>
      </c>
      <c r="B273" s="3" t="str">
        <f>"FES1162518703"</f>
        <v>FES1162518703</v>
      </c>
      <c r="C273" s="3" t="s">
        <v>258</v>
      </c>
      <c r="D273" s="3">
        <v>1</v>
      </c>
      <c r="E273" s="3">
        <v>2170540503</v>
      </c>
      <c r="F273" s="3" t="s">
        <v>17</v>
      </c>
      <c r="G273" s="3" t="s">
        <v>18</v>
      </c>
      <c r="H273" s="3" t="s">
        <v>40</v>
      </c>
      <c r="I273" s="3" t="s">
        <v>368</v>
      </c>
      <c r="J273" s="3" t="s">
        <v>369</v>
      </c>
      <c r="K273" s="3" t="s">
        <v>22</v>
      </c>
      <c r="L273" s="3"/>
      <c r="M273" s="3" t="s">
        <v>23</v>
      </c>
      <c r="N273" s="3" t="s">
        <v>448</v>
      </c>
      <c r="O273" s="3" t="s">
        <v>24</v>
      </c>
    </row>
    <row r="274" spans="1:15" x14ac:dyDescent="0.25">
      <c r="A274" s="13" t="s">
        <v>15</v>
      </c>
      <c r="B274" s="13" t="str">
        <f>"FES1162518704"</f>
        <v>FES1162518704</v>
      </c>
      <c r="C274" s="13" t="s">
        <v>258</v>
      </c>
      <c r="D274" s="13">
        <v>1</v>
      </c>
      <c r="E274" s="13">
        <v>2170539918</v>
      </c>
      <c r="F274" s="13" t="s">
        <v>17</v>
      </c>
      <c r="G274" s="13" t="s">
        <v>18</v>
      </c>
      <c r="H274" s="13" t="s">
        <v>26</v>
      </c>
      <c r="I274" s="13" t="s">
        <v>61</v>
      </c>
      <c r="J274" s="13" t="s">
        <v>62</v>
      </c>
      <c r="K274" s="13" t="s">
        <v>22</v>
      </c>
      <c r="L274" s="13"/>
      <c r="M274" s="13" t="s">
        <v>23</v>
      </c>
      <c r="N274" s="13" t="s">
        <v>431</v>
      </c>
      <c r="O274" s="13" t="s">
        <v>24</v>
      </c>
    </row>
    <row r="275" spans="1:15" x14ac:dyDescent="0.25">
      <c r="A275" s="13" t="s">
        <v>15</v>
      </c>
      <c r="B275" s="13" t="str">
        <f>"FES1162518661"</f>
        <v>FES1162518661</v>
      </c>
      <c r="C275" s="13" t="s">
        <v>258</v>
      </c>
      <c r="D275" s="13">
        <v>1</v>
      </c>
      <c r="E275" s="13">
        <v>2170540457</v>
      </c>
      <c r="F275" s="13" t="s">
        <v>17</v>
      </c>
      <c r="G275" s="13" t="s">
        <v>18</v>
      </c>
      <c r="H275" s="13" t="s">
        <v>26</v>
      </c>
      <c r="I275" s="13" t="s">
        <v>61</v>
      </c>
      <c r="J275" s="13" t="s">
        <v>78</v>
      </c>
      <c r="K275" s="13" t="s">
        <v>22</v>
      </c>
      <c r="L275" s="13"/>
      <c r="M275" s="13" t="s">
        <v>23</v>
      </c>
      <c r="N275" s="13" t="s">
        <v>431</v>
      </c>
      <c r="O275" s="13" t="s">
        <v>24</v>
      </c>
    </row>
    <row r="276" spans="1:15" x14ac:dyDescent="0.25">
      <c r="A276" s="3" t="s">
        <v>15</v>
      </c>
      <c r="B276" s="3" t="str">
        <f>"FES1162518709"</f>
        <v>FES1162518709</v>
      </c>
      <c r="C276" s="3" t="s">
        <v>258</v>
      </c>
      <c r="D276" s="3">
        <v>1</v>
      </c>
      <c r="E276" s="3">
        <v>2170540512</v>
      </c>
      <c r="F276" s="3" t="s">
        <v>17</v>
      </c>
      <c r="G276" s="3" t="s">
        <v>18</v>
      </c>
      <c r="H276" s="3" t="s">
        <v>40</v>
      </c>
      <c r="I276" s="3" t="s">
        <v>41</v>
      </c>
      <c r="J276" s="3" t="s">
        <v>103</v>
      </c>
      <c r="K276" s="3" t="s">
        <v>22</v>
      </c>
      <c r="L276" s="3"/>
      <c r="M276" s="3" t="s">
        <v>23</v>
      </c>
      <c r="N276" s="3" t="s">
        <v>448</v>
      </c>
      <c r="O276" s="3" t="s">
        <v>24</v>
      </c>
    </row>
    <row r="277" spans="1:15" x14ac:dyDescent="0.25">
      <c r="A277" s="13" t="s">
        <v>15</v>
      </c>
      <c r="B277" s="13" t="str">
        <f>"FES1162518612"</f>
        <v>FES1162518612</v>
      </c>
      <c r="C277" s="13" t="s">
        <v>258</v>
      </c>
      <c r="D277" s="13">
        <v>1</v>
      </c>
      <c r="E277" s="13">
        <v>2170540140</v>
      </c>
      <c r="F277" s="13" t="s">
        <v>17</v>
      </c>
      <c r="G277" s="13" t="s">
        <v>18</v>
      </c>
      <c r="H277" s="13" t="s">
        <v>26</v>
      </c>
      <c r="I277" s="13" t="s">
        <v>139</v>
      </c>
      <c r="J277" s="13" t="s">
        <v>140</v>
      </c>
      <c r="K277" s="13" t="s">
        <v>22</v>
      </c>
      <c r="L277" s="13"/>
      <c r="M277" s="13" t="s">
        <v>23</v>
      </c>
      <c r="N277" s="13" t="s">
        <v>404</v>
      </c>
      <c r="O277" s="13" t="s">
        <v>24</v>
      </c>
    </row>
    <row r="278" spans="1:15" x14ac:dyDescent="0.25">
      <c r="A278" s="13" t="s">
        <v>15</v>
      </c>
      <c r="B278" s="13" t="str">
        <f>"FES1162518514"</f>
        <v>FES1162518514</v>
      </c>
      <c r="C278" s="13" t="s">
        <v>258</v>
      </c>
      <c r="D278" s="13">
        <v>1</v>
      </c>
      <c r="E278" s="13">
        <v>2170539061</v>
      </c>
      <c r="F278" s="13" t="s">
        <v>17</v>
      </c>
      <c r="G278" s="13" t="s">
        <v>18</v>
      </c>
      <c r="H278" s="13" t="s">
        <v>26</v>
      </c>
      <c r="I278" s="13" t="s">
        <v>61</v>
      </c>
      <c r="J278" s="13" t="s">
        <v>370</v>
      </c>
      <c r="K278" s="13" t="s">
        <v>22</v>
      </c>
      <c r="L278" s="13"/>
      <c r="M278" s="13" t="s">
        <v>23</v>
      </c>
      <c r="N278" s="13" t="s">
        <v>431</v>
      </c>
      <c r="O278" s="13" t="s">
        <v>24</v>
      </c>
    </row>
    <row r="279" spans="1:15" x14ac:dyDescent="0.25">
      <c r="A279" s="5" t="s">
        <v>15</v>
      </c>
      <c r="B279" s="5" t="str">
        <f>"FES1162518474"</f>
        <v>FES1162518474</v>
      </c>
      <c r="C279" s="5" t="s">
        <v>258</v>
      </c>
      <c r="D279" s="5">
        <v>1</v>
      </c>
      <c r="E279" s="5">
        <v>2170540360</v>
      </c>
      <c r="F279" s="5" t="s">
        <v>17</v>
      </c>
      <c r="G279" s="5" t="s">
        <v>18</v>
      </c>
      <c r="H279" s="5" t="s">
        <v>371</v>
      </c>
      <c r="I279" s="5" t="s">
        <v>372</v>
      </c>
      <c r="J279" s="5" t="s">
        <v>373</v>
      </c>
      <c r="K279" s="5" t="s">
        <v>22</v>
      </c>
      <c r="L279" s="5"/>
      <c r="M279" s="5" t="s">
        <v>23</v>
      </c>
      <c r="N279" s="5" t="s">
        <v>404</v>
      </c>
      <c r="O279" s="5" t="s">
        <v>24</v>
      </c>
    </row>
    <row r="280" spans="1:15" x14ac:dyDescent="0.25">
      <c r="A280" s="13" t="s">
        <v>15</v>
      </c>
      <c r="B280" s="13" t="str">
        <f>"FES1162518549"</f>
        <v>FES1162518549</v>
      </c>
      <c r="C280" s="13" t="s">
        <v>258</v>
      </c>
      <c r="D280" s="13">
        <v>1</v>
      </c>
      <c r="E280" s="13">
        <v>2170540382</v>
      </c>
      <c r="F280" s="13" t="s">
        <v>17</v>
      </c>
      <c r="G280" s="13" t="s">
        <v>18</v>
      </c>
      <c r="H280" s="13" t="s">
        <v>26</v>
      </c>
      <c r="I280" s="13" t="s">
        <v>27</v>
      </c>
      <c r="J280" s="13" t="s">
        <v>75</v>
      </c>
      <c r="K280" s="13" t="s">
        <v>22</v>
      </c>
      <c r="L280" s="13"/>
      <c r="M280" s="13" t="s">
        <v>23</v>
      </c>
      <c r="N280" s="18" t="s">
        <v>418</v>
      </c>
      <c r="O280" s="13" t="s">
        <v>24</v>
      </c>
    </row>
    <row r="281" spans="1:15" x14ac:dyDescent="0.25">
      <c r="A281" s="13" t="s">
        <v>15</v>
      </c>
      <c r="B281" s="13" t="str">
        <f>"FES1162518492"</f>
        <v>FES1162518492</v>
      </c>
      <c r="C281" s="13" t="s">
        <v>258</v>
      </c>
      <c r="D281" s="13">
        <v>1</v>
      </c>
      <c r="E281" s="13">
        <v>2170537648</v>
      </c>
      <c r="F281" s="13" t="s">
        <v>17</v>
      </c>
      <c r="G281" s="13" t="s">
        <v>18</v>
      </c>
      <c r="H281" s="13" t="s">
        <v>26</v>
      </c>
      <c r="I281" s="13" t="s">
        <v>27</v>
      </c>
      <c r="J281" s="13" t="s">
        <v>153</v>
      </c>
      <c r="K281" s="13" t="s">
        <v>22</v>
      </c>
      <c r="L281" s="13"/>
      <c r="M281" s="13" t="s">
        <v>23</v>
      </c>
      <c r="N281" s="13" t="s">
        <v>435</v>
      </c>
      <c r="O281" s="13" t="s">
        <v>24</v>
      </c>
    </row>
    <row r="282" spans="1:15" x14ac:dyDescent="0.25">
      <c r="A282" s="3" t="s">
        <v>15</v>
      </c>
      <c r="B282" s="3" t="str">
        <f>"FES1162518681"</f>
        <v>FES1162518681</v>
      </c>
      <c r="C282" s="3" t="s">
        <v>258</v>
      </c>
      <c r="D282" s="3">
        <v>1</v>
      </c>
      <c r="E282" s="3">
        <v>2170540477</v>
      </c>
      <c r="F282" s="3" t="s">
        <v>17</v>
      </c>
      <c r="G282" s="3" t="s">
        <v>18</v>
      </c>
      <c r="H282" s="3" t="s">
        <v>51</v>
      </c>
      <c r="I282" s="3" t="s">
        <v>56</v>
      </c>
      <c r="J282" s="3" t="s">
        <v>94</v>
      </c>
      <c r="K282" s="3" t="s">
        <v>22</v>
      </c>
      <c r="L282" s="3"/>
      <c r="M282" s="3" t="s">
        <v>23</v>
      </c>
      <c r="N282" s="3" t="s">
        <v>450</v>
      </c>
      <c r="O282" s="3" t="s">
        <v>24</v>
      </c>
    </row>
    <row r="283" spans="1:15" x14ac:dyDescent="0.25">
      <c r="A283" s="5" t="s">
        <v>15</v>
      </c>
      <c r="B283" s="5" t="str">
        <f>"FES1162518645"</f>
        <v>FES1162518645</v>
      </c>
      <c r="C283" s="5" t="s">
        <v>258</v>
      </c>
      <c r="D283" s="5">
        <v>1</v>
      </c>
      <c r="E283" s="5">
        <v>2170537440</v>
      </c>
      <c r="F283" s="5" t="s">
        <v>17</v>
      </c>
      <c r="G283" s="5" t="s">
        <v>18</v>
      </c>
      <c r="H283" s="5" t="s">
        <v>46</v>
      </c>
      <c r="I283" s="5" t="s">
        <v>87</v>
      </c>
      <c r="J283" s="5" t="s">
        <v>128</v>
      </c>
      <c r="K283" s="5" t="s">
        <v>22</v>
      </c>
      <c r="L283" s="5"/>
      <c r="M283" s="5" t="s">
        <v>23</v>
      </c>
      <c r="N283" s="5" t="s">
        <v>404</v>
      </c>
      <c r="O283" s="5" t="s">
        <v>24</v>
      </c>
    </row>
    <row r="284" spans="1:15" x14ac:dyDescent="0.25">
      <c r="A284" s="3" t="s">
        <v>15</v>
      </c>
      <c r="B284" s="3" t="str">
        <f>"FES1162518591"</f>
        <v>FES1162518591</v>
      </c>
      <c r="C284" s="3" t="s">
        <v>258</v>
      </c>
      <c r="D284" s="3">
        <v>1</v>
      </c>
      <c r="E284" s="3">
        <v>2170540129</v>
      </c>
      <c r="F284" s="3" t="s">
        <v>17</v>
      </c>
      <c r="G284" s="3" t="s">
        <v>18</v>
      </c>
      <c r="H284" s="3" t="s">
        <v>51</v>
      </c>
      <c r="I284" s="3" t="s">
        <v>56</v>
      </c>
      <c r="J284" s="3" t="s">
        <v>134</v>
      </c>
      <c r="K284" s="3" t="s">
        <v>22</v>
      </c>
      <c r="L284" s="3"/>
      <c r="M284" s="3" t="s">
        <v>23</v>
      </c>
      <c r="N284" s="3" t="s">
        <v>450</v>
      </c>
      <c r="O284" s="3" t="s">
        <v>24</v>
      </c>
    </row>
    <row r="285" spans="1:15" x14ac:dyDescent="0.25">
      <c r="A285" s="13" t="s">
        <v>15</v>
      </c>
      <c r="B285" s="13" t="str">
        <f>"FES1162518673"</f>
        <v>FES1162518673</v>
      </c>
      <c r="C285" s="13" t="s">
        <v>258</v>
      </c>
      <c r="D285" s="13">
        <v>1</v>
      </c>
      <c r="E285" s="13">
        <v>2170540468</v>
      </c>
      <c r="F285" s="13" t="s">
        <v>17</v>
      </c>
      <c r="G285" s="13" t="s">
        <v>18</v>
      </c>
      <c r="H285" s="13" t="s">
        <v>26</v>
      </c>
      <c r="I285" s="13" t="s">
        <v>61</v>
      </c>
      <c r="J285" s="13" t="s">
        <v>62</v>
      </c>
      <c r="K285" s="13" t="s">
        <v>22</v>
      </c>
      <c r="L285" s="13"/>
      <c r="M285" s="13" t="s">
        <v>23</v>
      </c>
      <c r="N285" s="13" t="s">
        <v>431</v>
      </c>
      <c r="O285" s="13" t="s">
        <v>24</v>
      </c>
    </row>
    <row r="286" spans="1:15" x14ac:dyDescent="0.25">
      <c r="A286" s="3" t="s">
        <v>15</v>
      </c>
      <c r="B286" s="3" t="str">
        <f>"FES1162518678"</f>
        <v>FES1162518678</v>
      </c>
      <c r="C286" s="3" t="s">
        <v>258</v>
      </c>
      <c r="D286" s="3">
        <v>1</v>
      </c>
      <c r="E286" s="3">
        <v>2170537595</v>
      </c>
      <c r="F286" s="3" t="s">
        <v>17</v>
      </c>
      <c r="G286" s="3" t="s">
        <v>18</v>
      </c>
      <c r="H286" s="3" t="s">
        <v>51</v>
      </c>
      <c r="I286" s="3" t="s">
        <v>56</v>
      </c>
      <c r="J286" s="3" t="s">
        <v>134</v>
      </c>
      <c r="K286" s="3" t="s">
        <v>22</v>
      </c>
      <c r="L286" s="3"/>
      <c r="M286" s="3" t="s">
        <v>23</v>
      </c>
      <c r="N286" s="3" t="s">
        <v>450</v>
      </c>
      <c r="O286" s="3" t="s">
        <v>24</v>
      </c>
    </row>
    <row r="287" spans="1:15" x14ac:dyDescent="0.25">
      <c r="A287" s="5" t="s">
        <v>15</v>
      </c>
      <c r="B287" s="5" t="str">
        <f>"FES1162518635"</f>
        <v>FES1162518635</v>
      </c>
      <c r="C287" s="5" t="s">
        <v>258</v>
      </c>
      <c r="D287" s="5">
        <v>1</v>
      </c>
      <c r="E287" s="5">
        <v>2170540126</v>
      </c>
      <c r="F287" s="5" t="s">
        <v>17</v>
      </c>
      <c r="G287" s="5" t="s">
        <v>18</v>
      </c>
      <c r="H287" s="5" t="s">
        <v>46</v>
      </c>
      <c r="I287" s="5" t="s">
        <v>47</v>
      </c>
      <c r="J287" s="5" t="s">
        <v>374</v>
      </c>
      <c r="K287" s="5" t="s">
        <v>22</v>
      </c>
      <c r="L287" s="5"/>
      <c r="M287" s="5" t="s">
        <v>23</v>
      </c>
      <c r="N287" s="5" t="s">
        <v>404</v>
      </c>
      <c r="O287" s="5" t="s">
        <v>24</v>
      </c>
    </row>
    <row r="288" spans="1:15" x14ac:dyDescent="0.25">
      <c r="A288" s="5" t="s">
        <v>15</v>
      </c>
      <c r="B288" s="5" t="str">
        <f>"FES1162518546"</f>
        <v>FES1162518546</v>
      </c>
      <c r="C288" s="5" t="s">
        <v>258</v>
      </c>
      <c r="D288" s="5">
        <v>1</v>
      </c>
      <c r="E288" s="5">
        <v>2170540109</v>
      </c>
      <c r="F288" s="5" t="s">
        <v>17</v>
      </c>
      <c r="G288" s="5" t="s">
        <v>18</v>
      </c>
      <c r="H288" s="5" t="s">
        <v>46</v>
      </c>
      <c r="I288" s="5" t="s">
        <v>47</v>
      </c>
      <c r="J288" s="5" t="s">
        <v>375</v>
      </c>
      <c r="K288" s="5" t="s">
        <v>22</v>
      </c>
      <c r="L288" s="5"/>
      <c r="M288" s="5" t="s">
        <v>23</v>
      </c>
      <c r="N288" s="5" t="s">
        <v>404</v>
      </c>
      <c r="O288" s="5" t="s">
        <v>24</v>
      </c>
    </row>
    <row r="289" spans="1:15" x14ac:dyDescent="0.25">
      <c r="A289" s="5" t="s">
        <v>15</v>
      </c>
      <c r="B289" s="5" t="str">
        <f>"FES1162518654"</f>
        <v>FES1162518654</v>
      </c>
      <c r="C289" s="5" t="s">
        <v>258</v>
      </c>
      <c r="D289" s="5">
        <v>1</v>
      </c>
      <c r="E289" s="5">
        <v>2170535106</v>
      </c>
      <c r="F289" s="5" t="s">
        <v>17</v>
      </c>
      <c r="G289" s="5" t="s">
        <v>18</v>
      </c>
      <c r="H289" s="5" t="s">
        <v>51</v>
      </c>
      <c r="I289" s="5" t="s">
        <v>56</v>
      </c>
      <c r="J289" s="5" t="s">
        <v>58</v>
      </c>
      <c r="K289" s="5" t="s">
        <v>22</v>
      </c>
      <c r="L289" s="5"/>
      <c r="M289" s="5" t="s">
        <v>23</v>
      </c>
      <c r="N289" s="5" t="s">
        <v>404</v>
      </c>
      <c r="O289" s="5" t="s">
        <v>24</v>
      </c>
    </row>
    <row r="290" spans="1:15" x14ac:dyDescent="0.25">
      <c r="A290" s="13" t="s">
        <v>15</v>
      </c>
      <c r="B290" s="13" t="str">
        <f>"FES1162518664"</f>
        <v>FES1162518664</v>
      </c>
      <c r="C290" s="13" t="s">
        <v>258</v>
      </c>
      <c r="D290" s="13">
        <v>1</v>
      </c>
      <c r="E290" s="13">
        <v>2170540462</v>
      </c>
      <c r="F290" s="13" t="s">
        <v>17</v>
      </c>
      <c r="G290" s="13" t="s">
        <v>18</v>
      </c>
      <c r="H290" s="13" t="s">
        <v>29</v>
      </c>
      <c r="I290" s="13" t="s">
        <v>71</v>
      </c>
      <c r="J290" s="13" t="s">
        <v>376</v>
      </c>
      <c r="K290" s="13" t="s">
        <v>22</v>
      </c>
      <c r="L290" s="13"/>
      <c r="M290" s="13" t="s">
        <v>23</v>
      </c>
      <c r="N290" s="13" t="s">
        <v>404</v>
      </c>
      <c r="O290" s="13" t="s">
        <v>24</v>
      </c>
    </row>
    <row r="291" spans="1:15" x14ac:dyDescent="0.25">
      <c r="A291" s="5" t="s">
        <v>15</v>
      </c>
      <c r="B291" s="5" t="str">
        <f>"FES1162518643"</f>
        <v>FES1162518643</v>
      </c>
      <c r="C291" s="5" t="s">
        <v>258</v>
      </c>
      <c r="D291" s="5">
        <v>1</v>
      </c>
      <c r="E291" s="5">
        <v>2170537313</v>
      </c>
      <c r="F291" s="5" t="s">
        <v>17</v>
      </c>
      <c r="G291" s="5" t="s">
        <v>18</v>
      </c>
      <c r="H291" s="5" t="s">
        <v>46</v>
      </c>
      <c r="I291" s="5" t="s">
        <v>87</v>
      </c>
      <c r="J291" s="5" t="s">
        <v>377</v>
      </c>
      <c r="K291" s="5" t="s">
        <v>22</v>
      </c>
      <c r="L291" s="5"/>
      <c r="M291" s="5" t="s">
        <v>23</v>
      </c>
      <c r="N291" s="5" t="s">
        <v>404</v>
      </c>
      <c r="O291" s="5" t="s">
        <v>24</v>
      </c>
    </row>
    <row r="292" spans="1:15" x14ac:dyDescent="0.25">
      <c r="A292" s="5" t="s">
        <v>15</v>
      </c>
      <c r="B292" s="5" t="str">
        <f>"FES1162518467"</f>
        <v>FES1162518467</v>
      </c>
      <c r="C292" s="5" t="s">
        <v>258</v>
      </c>
      <c r="D292" s="5">
        <v>1</v>
      </c>
      <c r="E292" s="5">
        <v>2170540351</v>
      </c>
      <c r="F292" s="5" t="s">
        <v>17</v>
      </c>
      <c r="G292" s="5" t="s">
        <v>18</v>
      </c>
      <c r="H292" s="5" t="s">
        <v>282</v>
      </c>
      <c r="I292" s="5" t="s">
        <v>283</v>
      </c>
      <c r="J292" s="5" t="s">
        <v>284</v>
      </c>
      <c r="K292" s="5" t="s">
        <v>22</v>
      </c>
      <c r="L292" s="5"/>
      <c r="M292" s="5" t="s">
        <v>23</v>
      </c>
      <c r="N292" s="5" t="s">
        <v>404</v>
      </c>
      <c r="O292" s="5" t="s">
        <v>24</v>
      </c>
    </row>
    <row r="293" spans="1:15" x14ac:dyDescent="0.25">
      <c r="A293" s="13" t="s">
        <v>15</v>
      </c>
      <c r="B293" s="13" t="str">
        <f>"FES1162518545"</f>
        <v>FES1162518545</v>
      </c>
      <c r="C293" s="13" t="s">
        <v>258</v>
      </c>
      <c r="D293" s="13">
        <v>1</v>
      </c>
      <c r="E293" s="13">
        <v>2170540107</v>
      </c>
      <c r="F293" s="13" t="s">
        <v>17</v>
      </c>
      <c r="G293" s="13" t="s">
        <v>18</v>
      </c>
      <c r="H293" s="13" t="s">
        <v>26</v>
      </c>
      <c r="I293" s="13" t="s">
        <v>27</v>
      </c>
      <c r="J293" s="13" t="s">
        <v>366</v>
      </c>
      <c r="K293" s="13" t="s">
        <v>22</v>
      </c>
      <c r="L293" s="13"/>
      <c r="M293" s="13" t="s">
        <v>23</v>
      </c>
      <c r="N293" s="13" t="s">
        <v>439</v>
      </c>
      <c r="O293" s="13" t="s">
        <v>24</v>
      </c>
    </row>
    <row r="294" spans="1:15" x14ac:dyDescent="0.25">
      <c r="A294" s="13" t="s">
        <v>15</v>
      </c>
      <c r="B294" s="13" t="str">
        <f>"FES1162518608"</f>
        <v>FES1162518608</v>
      </c>
      <c r="C294" s="13" t="s">
        <v>258</v>
      </c>
      <c r="D294" s="13">
        <v>1</v>
      </c>
      <c r="E294" s="13">
        <v>2170540404</v>
      </c>
      <c r="F294" s="13" t="s">
        <v>17</v>
      </c>
      <c r="G294" s="13" t="s">
        <v>18</v>
      </c>
      <c r="H294" s="13" t="s">
        <v>46</v>
      </c>
      <c r="I294" s="13" t="s">
        <v>87</v>
      </c>
      <c r="J294" s="13" t="s">
        <v>378</v>
      </c>
      <c r="K294" s="13" t="s">
        <v>22</v>
      </c>
      <c r="L294" s="13"/>
      <c r="M294" s="13" t="s">
        <v>23</v>
      </c>
      <c r="N294" s="13" t="s">
        <v>451</v>
      </c>
      <c r="O294" s="13" t="s">
        <v>24</v>
      </c>
    </row>
    <row r="295" spans="1:15" x14ac:dyDescent="0.25">
      <c r="A295" s="3" t="s">
        <v>15</v>
      </c>
      <c r="B295" s="3" t="str">
        <f>"FES1162518496"</f>
        <v>FES1162518496</v>
      </c>
      <c r="C295" s="3" t="s">
        <v>258</v>
      </c>
      <c r="D295" s="3">
        <v>1</v>
      </c>
      <c r="E295" s="3">
        <v>2170538222</v>
      </c>
      <c r="F295" s="3" t="s">
        <v>17</v>
      </c>
      <c r="G295" s="3" t="s">
        <v>18</v>
      </c>
      <c r="H295" s="3" t="s">
        <v>51</v>
      </c>
      <c r="I295" s="3" t="s">
        <v>379</v>
      </c>
      <c r="J295" s="3" t="s">
        <v>380</v>
      </c>
      <c r="K295" s="3" t="s">
        <v>22</v>
      </c>
      <c r="L295" s="3"/>
      <c r="M295" s="3" t="s">
        <v>23</v>
      </c>
      <c r="N295" s="3" t="s">
        <v>450</v>
      </c>
      <c r="O295" s="3" t="s">
        <v>24</v>
      </c>
    </row>
    <row r="296" spans="1:15" x14ac:dyDescent="0.25">
      <c r="A296" s="5" t="s">
        <v>15</v>
      </c>
      <c r="B296" s="5" t="str">
        <f>"FES1162518586"</f>
        <v>FES1162518586</v>
      </c>
      <c r="C296" s="5" t="s">
        <v>258</v>
      </c>
      <c r="D296" s="5">
        <v>1</v>
      </c>
      <c r="E296" s="5">
        <v>2170539944</v>
      </c>
      <c r="F296" s="5" t="s">
        <v>17</v>
      </c>
      <c r="G296" s="5" t="s">
        <v>18</v>
      </c>
      <c r="H296" s="5" t="s">
        <v>19</v>
      </c>
      <c r="I296" s="5" t="s">
        <v>82</v>
      </c>
      <c r="J296" s="5" t="s">
        <v>83</v>
      </c>
      <c r="K296" s="5" t="s">
        <v>22</v>
      </c>
      <c r="L296" s="5"/>
      <c r="M296" s="5" t="s">
        <v>23</v>
      </c>
      <c r="N296" s="5" t="s">
        <v>404</v>
      </c>
      <c r="O296" s="5" t="s">
        <v>24</v>
      </c>
    </row>
    <row r="297" spans="1:15" x14ac:dyDescent="0.25">
      <c r="A297" s="3" t="s">
        <v>15</v>
      </c>
      <c r="B297" s="3" t="str">
        <f>"FES1162518582"</f>
        <v>FES1162518582</v>
      </c>
      <c r="C297" s="3" t="s">
        <v>258</v>
      </c>
      <c r="D297" s="3">
        <v>1</v>
      </c>
      <c r="E297" s="3">
        <v>2170539836</v>
      </c>
      <c r="F297" s="3" t="s">
        <v>17</v>
      </c>
      <c r="G297" s="3" t="s">
        <v>18</v>
      </c>
      <c r="H297" s="3" t="s">
        <v>51</v>
      </c>
      <c r="I297" s="3" t="s">
        <v>56</v>
      </c>
      <c r="J297" s="3" t="s">
        <v>134</v>
      </c>
      <c r="K297" s="3" t="s">
        <v>22</v>
      </c>
      <c r="L297" s="3"/>
      <c r="M297" s="3" t="s">
        <v>23</v>
      </c>
      <c r="N297" s="3" t="s">
        <v>450</v>
      </c>
      <c r="O297" s="3" t="s">
        <v>24</v>
      </c>
    </row>
    <row r="298" spans="1:15" x14ac:dyDescent="0.25">
      <c r="A298" s="3" t="s">
        <v>15</v>
      </c>
      <c r="B298" s="3" t="str">
        <f>"FES1162518529"</f>
        <v>FES1162518529</v>
      </c>
      <c r="C298" s="3" t="s">
        <v>258</v>
      </c>
      <c r="D298" s="3">
        <v>1</v>
      </c>
      <c r="E298" s="3">
        <v>2170540315</v>
      </c>
      <c r="F298" s="3" t="s">
        <v>17</v>
      </c>
      <c r="G298" s="3" t="s">
        <v>18</v>
      </c>
      <c r="H298" s="3" t="s">
        <v>51</v>
      </c>
      <c r="I298" s="3" t="s">
        <v>56</v>
      </c>
      <c r="J298" s="3" t="s">
        <v>381</v>
      </c>
      <c r="K298" s="3" t="s">
        <v>22</v>
      </c>
      <c r="L298" s="3"/>
      <c r="M298" s="3" t="s">
        <v>23</v>
      </c>
      <c r="N298" s="3" t="s">
        <v>450</v>
      </c>
      <c r="O298" s="3" t="s">
        <v>24</v>
      </c>
    </row>
    <row r="299" spans="1:15" x14ac:dyDescent="0.25">
      <c r="A299" s="13" t="s">
        <v>15</v>
      </c>
      <c r="B299" s="13" t="str">
        <f>"FES1162518473"</f>
        <v>FES1162518473</v>
      </c>
      <c r="C299" s="13" t="s">
        <v>258</v>
      </c>
      <c r="D299" s="13">
        <v>1</v>
      </c>
      <c r="E299" s="13">
        <v>2170540359</v>
      </c>
      <c r="F299" s="13" t="s">
        <v>17</v>
      </c>
      <c r="G299" s="13" t="s">
        <v>18</v>
      </c>
      <c r="H299" s="13" t="s">
        <v>26</v>
      </c>
      <c r="I299" s="13" t="s">
        <v>27</v>
      </c>
      <c r="J299" s="13" t="s">
        <v>256</v>
      </c>
      <c r="K299" s="13" t="s">
        <v>22</v>
      </c>
      <c r="L299" s="13"/>
      <c r="M299" s="13" t="s">
        <v>23</v>
      </c>
      <c r="N299" s="13" t="s">
        <v>440</v>
      </c>
      <c r="O299" s="13" t="s">
        <v>24</v>
      </c>
    </row>
    <row r="300" spans="1:15" x14ac:dyDescent="0.25">
      <c r="A300" s="13" t="s">
        <v>15</v>
      </c>
      <c r="B300" s="13" t="str">
        <f>"FES1162518624"</f>
        <v>FES1162518624</v>
      </c>
      <c r="C300" s="13" t="s">
        <v>258</v>
      </c>
      <c r="D300" s="13">
        <v>1</v>
      </c>
      <c r="E300" s="13">
        <v>2170540428</v>
      </c>
      <c r="F300" s="13" t="s">
        <v>17</v>
      </c>
      <c r="G300" s="13" t="s">
        <v>18</v>
      </c>
      <c r="H300" s="13" t="s">
        <v>26</v>
      </c>
      <c r="I300" s="13" t="s">
        <v>382</v>
      </c>
      <c r="J300" s="13" t="s">
        <v>383</v>
      </c>
      <c r="K300" s="13" t="s">
        <v>22</v>
      </c>
      <c r="L300" s="13"/>
      <c r="M300" s="13" t="s">
        <v>23</v>
      </c>
      <c r="N300" s="13" t="s">
        <v>441</v>
      </c>
      <c r="O300" s="13" t="s">
        <v>24</v>
      </c>
    </row>
    <row r="301" spans="1:15" x14ac:dyDescent="0.25">
      <c r="A301" s="13" t="s">
        <v>15</v>
      </c>
      <c r="B301" s="13" t="str">
        <f>"FES1162518515"</f>
        <v>FES1162518515</v>
      </c>
      <c r="C301" s="13" t="s">
        <v>258</v>
      </c>
      <c r="D301" s="13">
        <v>1</v>
      </c>
      <c r="E301" s="13">
        <v>2170539305</v>
      </c>
      <c r="F301" s="13" t="s">
        <v>17</v>
      </c>
      <c r="G301" s="13" t="s">
        <v>18</v>
      </c>
      <c r="H301" s="13" t="s">
        <v>26</v>
      </c>
      <c r="I301" s="13" t="s">
        <v>27</v>
      </c>
      <c r="J301" s="13" t="s">
        <v>75</v>
      </c>
      <c r="K301" s="13" t="s">
        <v>22</v>
      </c>
      <c r="L301" s="13"/>
      <c r="M301" s="13" t="s">
        <v>23</v>
      </c>
      <c r="N301" s="18" t="s">
        <v>418</v>
      </c>
      <c r="O301" s="13" t="s">
        <v>24</v>
      </c>
    </row>
    <row r="302" spans="1:15" x14ac:dyDescent="0.25">
      <c r="A302" s="13" t="s">
        <v>15</v>
      </c>
      <c r="B302" s="13" t="str">
        <f>"FES1162518553"</f>
        <v>FES1162518553</v>
      </c>
      <c r="C302" s="13" t="s">
        <v>258</v>
      </c>
      <c r="D302" s="13">
        <v>1</v>
      </c>
      <c r="E302" s="13">
        <v>2170540387</v>
      </c>
      <c r="F302" s="13" t="s">
        <v>17</v>
      </c>
      <c r="G302" s="13" t="s">
        <v>18</v>
      </c>
      <c r="H302" s="13" t="s">
        <v>26</v>
      </c>
      <c r="I302" s="13" t="s">
        <v>362</v>
      </c>
      <c r="J302" s="13" t="s">
        <v>384</v>
      </c>
      <c r="K302" s="13" t="s">
        <v>22</v>
      </c>
      <c r="L302" s="13"/>
      <c r="M302" s="13" t="s">
        <v>23</v>
      </c>
      <c r="N302" s="13" t="s">
        <v>442</v>
      </c>
      <c r="O302" s="13" t="s">
        <v>24</v>
      </c>
    </row>
    <row r="303" spans="1:15" x14ac:dyDescent="0.25">
      <c r="A303" s="13" t="s">
        <v>15</v>
      </c>
      <c r="B303" s="13" t="str">
        <f>"FES1162518562"</f>
        <v>FES1162518562</v>
      </c>
      <c r="C303" s="13" t="s">
        <v>258</v>
      </c>
      <c r="D303" s="13">
        <v>1</v>
      </c>
      <c r="E303" s="13">
        <v>2170537338</v>
      </c>
      <c r="F303" s="13" t="s">
        <v>17</v>
      </c>
      <c r="G303" s="13" t="s">
        <v>18</v>
      </c>
      <c r="H303" s="13" t="s">
        <v>26</v>
      </c>
      <c r="I303" s="13" t="s">
        <v>144</v>
      </c>
      <c r="J303" s="13" t="s">
        <v>149</v>
      </c>
      <c r="K303" s="13" t="s">
        <v>22</v>
      </c>
      <c r="L303" s="13"/>
      <c r="M303" s="13" t="s">
        <v>23</v>
      </c>
      <c r="N303" s="13" t="s">
        <v>404</v>
      </c>
      <c r="O303" s="13" t="s">
        <v>24</v>
      </c>
    </row>
    <row r="304" spans="1:15" x14ac:dyDescent="0.25">
      <c r="A304" s="13" t="s">
        <v>15</v>
      </c>
      <c r="B304" s="13" t="str">
        <f>"FES1162518564"</f>
        <v>FES1162518564</v>
      </c>
      <c r="C304" s="13" t="s">
        <v>258</v>
      </c>
      <c r="D304" s="13">
        <v>1</v>
      </c>
      <c r="E304" s="13">
        <v>2170537756</v>
      </c>
      <c r="F304" s="13" t="s">
        <v>17</v>
      </c>
      <c r="G304" s="13" t="s">
        <v>18</v>
      </c>
      <c r="H304" s="13" t="s">
        <v>26</v>
      </c>
      <c r="I304" s="13" t="s">
        <v>27</v>
      </c>
      <c r="J304" s="13" t="s">
        <v>75</v>
      </c>
      <c r="K304" s="13" t="s">
        <v>22</v>
      </c>
      <c r="L304" s="13"/>
      <c r="M304" s="13" t="s">
        <v>23</v>
      </c>
      <c r="N304" s="18" t="s">
        <v>418</v>
      </c>
      <c r="O304" s="13" t="s">
        <v>24</v>
      </c>
    </row>
    <row r="305" spans="1:15" x14ac:dyDescent="0.25">
      <c r="A305" s="3" t="s">
        <v>15</v>
      </c>
      <c r="B305" s="3" t="str">
        <f>"FES1162518570"</f>
        <v>FES1162518570</v>
      </c>
      <c r="C305" s="3" t="s">
        <v>258</v>
      </c>
      <c r="D305" s="3">
        <v>1</v>
      </c>
      <c r="E305" s="3">
        <v>2170538630</v>
      </c>
      <c r="F305" s="3" t="s">
        <v>17</v>
      </c>
      <c r="G305" s="3" t="s">
        <v>18</v>
      </c>
      <c r="H305" s="3" t="s">
        <v>51</v>
      </c>
      <c r="I305" s="3" t="s">
        <v>56</v>
      </c>
      <c r="J305" s="3" t="s">
        <v>385</v>
      </c>
      <c r="K305" s="3" t="s">
        <v>22</v>
      </c>
      <c r="L305" s="3"/>
      <c r="M305" s="3" t="s">
        <v>23</v>
      </c>
      <c r="N305" s="3" t="s">
        <v>450</v>
      </c>
      <c r="O305" s="3" t="s">
        <v>24</v>
      </c>
    </row>
    <row r="306" spans="1:15" x14ac:dyDescent="0.25">
      <c r="A306" s="13" t="s">
        <v>15</v>
      </c>
      <c r="B306" s="13" t="str">
        <f>"FES1162518511"</f>
        <v>FES1162518511</v>
      </c>
      <c r="C306" s="13" t="s">
        <v>258</v>
      </c>
      <c r="D306" s="13">
        <v>1</v>
      </c>
      <c r="E306" s="13">
        <v>2170536455</v>
      </c>
      <c r="F306" s="13" t="s">
        <v>17</v>
      </c>
      <c r="G306" s="13" t="s">
        <v>18</v>
      </c>
      <c r="H306" s="13" t="s">
        <v>26</v>
      </c>
      <c r="I306" s="13" t="s">
        <v>27</v>
      </c>
      <c r="J306" s="13" t="s">
        <v>28</v>
      </c>
      <c r="K306" s="13" t="s">
        <v>22</v>
      </c>
      <c r="L306" s="13"/>
      <c r="M306" s="13" t="s">
        <v>23</v>
      </c>
      <c r="N306" s="13" t="s">
        <v>443</v>
      </c>
      <c r="O306" s="13" t="s">
        <v>24</v>
      </c>
    </row>
    <row r="307" spans="1:15" x14ac:dyDescent="0.25">
      <c r="A307" s="3" t="s">
        <v>15</v>
      </c>
      <c r="B307" s="3" t="str">
        <f>"FES1162518630"</f>
        <v>FES1162518630</v>
      </c>
      <c r="C307" s="3" t="s">
        <v>258</v>
      </c>
      <c r="D307" s="3">
        <v>1</v>
      </c>
      <c r="E307" s="3">
        <v>2170540340</v>
      </c>
      <c r="F307" s="3" t="s">
        <v>17</v>
      </c>
      <c r="G307" s="3" t="s">
        <v>18</v>
      </c>
      <c r="H307" s="3" t="s">
        <v>51</v>
      </c>
      <c r="I307" s="3" t="s">
        <v>56</v>
      </c>
      <c r="J307" s="3" t="s">
        <v>386</v>
      </c>
      <c r="K307" s="3" t="s">
        <v>22</v>
      </c>
      <c r="L307" s="3"/>
      <c r="M307" s="3" t="s">
        <v>23</v>
      </c>
      <c r="N307" s="3" t="s">
        <v>450</v>
      </c>
      <c r="O307" s="3" t="s">
        <v>24</v>
      </c>
    </row>
    <row r="308" spans="1:15" x14ac:dyDescent="0.25">
      <c r="A308" s="5" t="s">
        <v>15</v>
      </c>
      <c r="B308" s="5" t="str">
        <f>"FES1162518540"</f>
        <v>FES1162518540</v>
      </c>
      <c r="C308" s="5" t="s">
        <v>258</v>
      </c>
      <c r="D308" s="5">
        <v>1</v>
      </c>
      <c r="E308" s="5">
        <v>2170539567</v>
      </c>
      <c r="F308" s="5" t="s">
        <v>17</v>
      </c>
      <c r="G308" s="5" t="s">
        <v>18</v>
      </c>
      <c r="H308" s="5" t="s">
        <v>51</v>
      </c>
      <c r="I308" s="5" t="s">
        <v>52</v>
      </c>
      <c r="J308" s="5" t="s">
        <v>136</v>
      </c>
      <c r="K308" s="5" t="s">
        <v>22</v>
      </c>
      <c r="L308" s="5"/>
      <c r="M308" s="5" t="s">
        <v>23</v>
      </c>
      <c r="N308" s="5" t="s">
        <v>404</v>
      </c>
      <c r="O308" s="5" t="s">
        <v>24</v>
      </c>
    </row>
    <row r="309" spans="1:15" x14ac:dyDescent="0.25">
      <c r="A309" s="3" t="s">
        <v>15</v>
      </c>
      <c r="B309" s="3" t="str">
        <f>"FES1162518568"</f>
        <v>FES1162518568</v>
      </c>
      <c r="C309" s="3" t="s">
        <v>258</v>
      </c>
      <c r="D309" s="3">
        <v>1</v>
      </c>
      <c r="E309" s="3">
        <v>2170538369</v>
      </c>
      <c r="F309" s="3" t="s">
        <v>17</v>
      </c>
      <c r="G309" s="3" t="s">
        <v>18</v>
      </c>
      <c r="H309" s="3" t="s">
        <v>43</v>
      </c>
      <c r="I309" s="3" t="s">
        <v>44</v>
      </c>
      <c r="J309" s="3" t="s">
        <v>45</v>
      </c>
      <c r="K309" s="3" t="s">
        <v>22</v>
      </c>
      <c r="L309" s="3"/>
      <c r="M309" s="3" t="s">
        <v>23</v>
      </c>
      <c r="N309" s="3" t="s">
        <v>449</v>
      </c>
      <c r="O309" s="3" t="s">
        <v>24</v>
      </c>
    </row>
    <row r="310" spans="1:15" x14ac:dyDescent="0.25">
      <c r="A310" s="3" t="s">
        <v>15</v>
      </c>
      <c r="B310" s="3" t="str">
        <f>"FES1162518559"</f>
        <v>FES1162518559</v>
      </c>
      <c r="C310" s="3" t="s">
        <v>258</v>
      </c>
      <c r="D310" s="3">
        <v>1</v>
      </c>
      <c r="E310" s="3">
        <v>2170536279</v>
      </c>
      <c r="F310" s="3" t="s">
        <v>17</v>
      </c>
      <c r="G310" s="3" t="s">
        <v>18</v>
      </c>
      <c r="H310" s="3" t="s">
        <v>51</v>
      </c>
      <c r="I310" s="3" t="s">
        <v>52</v>
      </c>
      <c r="J310" s="3" t="s">
        <v>53</v>
      </c>
      <c r="K310" s="3" t="s">
        <v>22</v>
      </c>
      <c r="L310" s="3"/>
      <c r="M310" s="3" t="s">
        <v>23</v>
      </c>
      <c r="N310" s="3" t="s">
        <v>450</v>
      </c>
      <c r="O310" s="3" t="s">
        <v>24</v>
      </c>
    </row>
    <row r="311" spans="1:15" x14ac:dyDescent="0.25">
      <c r="A311" s="3" t="s">
        <v>15</v>
      </c>
      <c r="B311" s="3" t="str">
        <f>"FES1162518503"</f>
        <v>FES1162518503</v>
      </c>
      <c r="C311" s="3" t="s">
        <v>258</v>
      </c>
      <c r="D311" s="3">
        <v>1</v>
      </c>
      <c r="E311" s="3">
        <v>2170539748</v>
      </c>
      <c r="F311" s="3" t="s">
        <v>17</v>
      </c>
      <c r="G311" s="3" t="s">
        <v>18</v>
      </c>
      <c r="H311" s="3" t="s">
        <v>40</v>
      </c>
      <c r="I311" s="3" t="s">
        <v>387</v>
      </c>
      <c r="J311" s="3" t="s">
        <v>388</v>
      </c>
      <c r="K311" s="3" t="s">
        <v>22</v>
      </c>
      <c r="L311" s="3"/>
      <c r="M311" s="3" t="s">
        <v>23</v>
      </c>
      <c r="N311" s="3" t="s">
        <v>448</v>
      </c>
      <c r="O311" s="3" t="s">
        <v>24</v>
      </c>
    </row>
    <row r="312" spans="1:15" x14ac:dyDescent="0.25">
      <c r="A312" s="3" t="s">
        <v>15</v>
      </c>
      <c r="B312" s="3" t="str">
        <f>"FES1162518531"</f>
        <v>FES1162518531</v>
      </c>
      <c r="C312" s="3" t="s">
        <v>258</v>
      </c>
      <c r="D312" s="3">
        <v>1</v>
      </c>
      <c r="E312" s="3">
        <v>2170540377</v>
      </c>
      <c r="F312" s="3" t="s">
        <v>17</v>
      </c>
      <c r="G312" s="3" t="s">
        <v>18</v>
      </c>
      <c r="H312" s="3" t="s">
        <v>51</v>
      </c>
      <c r="I312" s="3" t="s">
        <v>379</v>
      </c>
      <c r="J312" s="3" t="s">
        <v>380</v>
      </c>
      <c r="K312" s="3" t="s">
        <v>22</v>
      </c>
      <c r="L312" s="3"/>
      <c r="M312" s="3" t="s">
        <v>23</v>
      </c>
      <c r="N312" s="3" t="s">
        <v>450</v>
      </c>
      <c r="O312" s="3" t="s">
        <v>24</v>
      </c>
    </row>
    <row r="313" spans="1:15" x14ac:dyDescent="0.25">
      <c r="A313" s="5" t="s">
        <v>15</v>
      </c>
      <c r="B313" s="5" t="str">
        <f>"FES1162518469"</f>
        <v>FES1162518469</v>
      </c>
      <c r="C313" s="5" t="s">
        <v>258</v>
      </c>
      <c r="D313" s="5">
        <v>1</v>
      </c>
      <c r="E313" s="5">
        <v>2170540355</v>
      </c>
      <c r="F313" s="5" t="s">
        <v>17</v>
      </c>
      <c r="G313" s="5" t="s">
        <v>18</v>
      </c>
      <c r="H313" s="5" t="s">
        <v>29</v>
      </c>
      <c r="I313" s="5" t="s">
        <v>106</v>
      </c>
      <c r="J313" s="5" t="s">
        <v>107</v>
      </c>
      <c r="K313" s="5" t="s">
        <v>22</v>
      </c>
      <c r="L313" s="5"/>
      <c r="M313" s="5" t="s">
        <v>23</v>
      </c>
      <c r="N313" s="5" t="s">
        <v>404</v>
      </c>
      <c r="O313" s="5" t="s">
        <v>24</v>
      </c>
    </row>
    <row r="314" spans="1:15" x14ac:dyDescent="0.25">
      <c r="A314" s="5" t="s">
        <v>15</v>
      </c>
      <c r="B314" s="5" t="str">
        <f>"FES1162518556"</f>
        <v>FES1162518556</v>
      </c>
      <c r="C314" s="5" t="s">
        <v>258</v>
      </c>
      <c r="D314" s="5">
        <v>1</v>
      </c>
      <c r="E314" s="5">
        <v>2170535043</v>
      </c>
      <c r="F314" s="5" t="s">
        <v>17</v>
      </c>
      <c r="G314" s="5" t="s">
        <v>18</v>
      </c>
      <c r="H314" s="5" t="s">
        <v>46</v>
      </c>
      <c r="I314" s="5" t="s">
        <v>47</v>
      </c>
      <c r="J314" s="5" t="s">
        <v>389</v>
      </c>
      <c r="K314" s="5" t="s">
        <v>22</v>
      </c>
      <c r="L314" s="5"/>
      <c r="M314" s="5" t="s">
        <v>23</v>
      </c>
      <c r="N314" s="5" t="s">
        <v>404</v>
      </c>
      <c r="O314" s="5" t="s">
        <v>24</v>
      </c>
    </row>
    <row r="315" spans="1:15" x14ac:dyDescent="0.25">
      <c r="A315" s="13" t="s">
        <v>15</v>
      </c>
      <c r="B315" s="13" t="str">
        <f>"FES1162518631"</f>
        <v>FES1162518631</v>
      </c>
      <c r="C315" s="13" t="s">
        <v>258</v>
      </c>
      <c r="D315" s="13">
        <v>1</v>
      </c>
      <c r="E315" s="13">
        <v>2170540435</v>
      </c>
      <c r="F315" s="13" t="s">
        <v>17</v>
      </c>
      <c r="G315" s="13" t="s">
        <v>18</v>
      </c>
      <c r="H315" s="13" t="s">
        <v>26</v>
      </c>
      <c r="I315" s="13" t="s">
        <v>27</v>
      </c>
      <c r="J315" s="13" t="s">
        <v>75</v>
      </c>
      <c r="K315" s="13" t="s">
        <v>22</v>
      </c>
      <c r="L315" s="13"/>
      <c r="M315" s="13" t="s">
        <v>23</v>
      </c>
      <c r="N315" s="18" t="s">
        <v>418</v>
      </c>
      <c r="O315" s="13" t="s">
        <v>24</v>
      </c>
    </row>
    <row r="316" spans="1:15" x14ac:dyDescent="0.25">
      <c r="A316" s="13" t="s">
        <v>15</v>
      </c>
      <c r="B316" s="13" t="str">
        <f>"FES1162518607"</f>
        <v>FES1162518607</v>
      </c>
      <c r="C316" s="13" t="s">
        <v>258</v>
      </c>
      <c r="D316" s="13">
        <v>1</v>
      </c>
      <c r="E316" s="13">
        <v>2170540394</v>
      </c>
      <c r="F316" s="13" t="s">
        <v>17</v>
      </c>
      <c r="G316" s="13" t="s">
        <v>18</v>
      </c>
      <c r="H316" s="13" t="s">
        <v>26</v>
      </c>
      <c r="I316" s="13" t="s">
        <v>27</v>
      </c>
      <c r="J316" s="13" t="s">
        <v>390</v>
      </c>
      <c r="K316" s="13" t="s">
        <v>22</v>
      </c>
      <c r="L316" s="13"/>
      <c r="M316" s="13" t="s">
        <v>23</v>
      </c>
      <c r="N316" s="13" t="s">
        <v>404</v>
      </c>
      <c r="O316" s="13" t="s">
        <v>24</v>
      </c>
    </row>
    <row r="317" spans="1:15" x14ac:dyDescent="0.25">
      <c r="A317" s="13" t="s">
        <v>15</v>
      </c>
      <c r="B317" s="13" t="str">
        <f>"FES1162517226"</f>
        <v>FES1162517226</v>
      </c>
      <c r="C317" s="13" t="s">
        <v>258</v>
      </c>
      <c r="D317" s="13">
        <v>1</v>
      </c>
      <c r="E317" s="13">
        <v>2170539061</v>
      </c>
      <c r="F317" s="13" t="s">
        <v>17</v>
      </c>
      <c r="G317" s="13" t="s">
        <v>18</v>
      </c>
      <c r="H317" s="13" t="s">
        <v>26</v>
      </c>
      <c r="I317" s="13" t="s">
        <v>61</v>
      </c>
      <c r="J317" s="13" t="s">
        <v>370</v>
      </c>
      <c r="K317" s="13" t="s">
        <v>22</v>
      </c>
      <c r="L317" s="13"/>
      <c r="M317" s="13" t="s">
        <v>23</v>
      </c>
      <c r="N317" s="13" t="s">
        <v>444</v>
      </c>
      <c r="O317" s="13" t="s">
        <v>24</v>
      </c>
    </row>
    <row r="318" spans="1:15" x14ac:dyDescent="0.25">
      <c r="A318" s="13" t="s">
        <v>15</v>
      </c>
      <c r="B318" s="13" t="str">
        <f>"FES1162518550"</f>
        <v>FES1162518550</v>
      </c>
      <c r="C318" s="13" t="s">
        <v>258</v>
      </c>
      <c r="D318" s="13">
        <v>1</v>
      </c>
      <c r="E318" s="13">
        <v>2170540383</v>
      </c>
      <c r="F318" s="13" t="s">
        <v>17</v>
      </c>
      <c r="G318" s="13" t="s">
        <v>18</v>
      </c>
      <c r="H318" s="13" t="s">
        <v>26</v>
      </c>
      <c r="I318" s="13" t="s">
        <v>27</v>
      </c>
      <c r="J318" s="13" t="s">
        <v>75</v>
      </c>
      <c r="K318" s="13" t="s">
        <v>22</v>
      </c>
      <c r="L318" s="13"/>
      <c r="M318" s="13" t="s">
        <v>23</v>
      </c>
      <c r="N318" s="18" t="s">
        <v>418</v>
      </c>
      <c r="O318" s="13" t="s">
        <v>24</v>
      </c>
    </row>
    <row r="319" spans="1:15" x14ac:dyDescent="0.25">
      <c r="A319" s="13" t="s">
        <v>15</v>
      </c>
      <c r="B319" s="13" t="str">
        <f>"FES1162518601"</f>
        <v>FES1162518601</v>
      </c>
      <c r="C319" s="13" t="s">
        <v>258</v>
      </c>
      <c r="D319" s="13">
        <v>1</v>
      </c>
      <c r="E319" s="13">
        <v>217054042</v>
      </c>
      <c r="F319" s="13" t="s">
        <v>17</v>
      </c>
      <c r="G319" s="13" t="s">
        <v>18</v>
      </c>
      <c r="H319" s="13" t="s">
        <v>26</v>
      </c>
      <c r="I319" s="13" t="s">
        <v>27</v>
      </c>
      <c r="J319" s="13" t="s">
        <v>391</v>
      </c>
      <c r="K319" s="13" t="s">
        <v>22</v>
      </c>
      <c r="L319" s="13"/>
      <c r="M319" s="13" t="s">
        <v>23</v>
      </c>
      <c r="N319" s="13" t="s">
        <v>443</v>
      </c>
      <c r="O319" s="13" t="s">
        <v>24</v>
      </c>
    </row>
    <row r="320" spans="1:15" x14ac:dyDescent="0.25">
      <c r="A320" s="13" t="s">
        <v>15</v>
      </c>
      <c r="B320" s="13" t="str">
        <f>"FES1162518567"</f>
        <v>FES1162518567</v>
      </c>
      <c r="C320" s="13" t="s">
        <v>258</v>
      </c>
      <c r="D320" s="13">
        <v>1</v>
      </c>
      <c r="E320" s="13">
        <v>2170538119</v>
      </c>
      <c r="F320" s="13" t="s">
        <v>17</v>
      </c>
      <c r="G320" s="13" t="s">
        <v>18</v>
      </c>
      <c r="H320" s="13" t="s">
        <v>46</v>
      </c>
      <c r="I320" s="13" t="s">
        <v>392</v>
      </c>
      <c r="J320" s="13" t="s">
        <v>393</v>
      </c>
      <c r="K320" s="13" t="s">
        <v>22</v>
      </c>
      <c r="L320" s="13"/>
      <c r="M320" s="13" t="s">
        <v>23</v>
      </c>
      <c r="N320" s="13" t="s">
        <v>451</v>
      </c>
      <c r="O320" s="13" t="s">
        <v>24</v>
      </c>
    </row>
    <row r="321" spans="1:15" x14ac:dyDescent="0.25">
      <c r="A321" s="13" t="s">
        <v>15</v>
      </c>
      <c r="B321" s="13" t="str">
        <f>"FES1162518616"</f>
        <v>FES1162518616</v>
      </c>
      <c r="C321" s="13" t="s">
        <v>258</v>
      </c>
      <c r="D321" s="13">
        <v>1</v>
      </c>
      <c r="E321" s="13">
        <v>2170540418</v>
      </c>
      <c r="F321" s="13" t="s">
        <v>17</v>
      </c>
      <c r="G321" s="13" t="s">
        <v>18</v>
      </c>
      <c r="H321" s="13" t="s">
        <v>46</v>
      </c>
      <c r="I321" s="13" t="s">
        <v>49</v>
      </c>
      <c r="J321" s="13" t="s">
        <v>50</v>
      </c>
      <c r="K321" s="13" t="s">
        <v>22</v>
      </c>
      <c r="L321" s="13"/>
      <c r="M321" s="13" t="s">
        <v>23</v>
      </c>
      <c r="N321" s="13" t="s">
        <v>451</v>
      </c>
      <c r="O321" s="13" t="s">
        <v>24</v>
      </c>
    </row>
    <row r="322" spans="1:15" x14ac:dyDescent="0.25">
      <c r="A322" s="13" t="s">
        <v>15</v>
      </c>
      <c r="B322" s="13" t="str">
        <f>"FES1162518565"</f>
        <v>FES1162518565</v>
      </c>
      <c r="C322" s="13" t="s">
        <v>258</v>
      </c>
      <c r="D322" s="13">
        <v>1</v>
      </c>
      <c r="E322" s="13">
        <v>2170537925</v>
      </c>
      <c r="F322" s="13" t="s">
        <v>17</v>
      </c>
      <c r="G322" s="13" t="s">
        <v>18</v>
      </c>
      <c r="H322" s="13" t="s">
        <v>46</v>
      </c>
      <c r="I322" s="13" t="s">
        <v>47</v>
      </c>
      <c r="J322" s="13" t="s">
        <v>394</v>
      </c>
      <c r="K322" s="13" t="s">
        <v>22</v>
      </c>
      <c r="L322" s="13"/>
      <c r="M322" s="13" t="s">
        <v>23</v>
      </c>
      <c r="N322" s="13" t="s">
        <v>451</v>
      </c>
      <c r="O322" s="13" t="s">
        <v>24</v>
      </c>
    </row>
    <row r="323" spans="1:15" x14ac:dyDescent="0.25">
      <c r="A323" s="13" t="s">
        <v>15</v>
      </c>
      <c r="B323" s="13" t="str">
        <f>"FES1162518510"</f>
        <v>FES1162518510</v>
      </c>
      <c r="C323" s="13" t="s">
        <v>258</v>
      </c>
      <c r="D323" s="13">
        <v>1</v>
      </c>
      <c r="E323" s="13">
        <v>2170540374</v>
      </c>
      <c r="F323" s="13" t="s">
        <v>17</v>
      </c>
      <c r="G323" s="13" t="s">
        <v>18</v>
      </c>
      <c r="H323" s="13" t="s">
        <v>46</v>
      </c>
      <c r="I323" s="13" t="s">
        <v>47</v>
      </c>
      <c r="J323" s="13" t="s">
        <v>101</v>
      </c>
      <c r="K323" s="13" t="s">
        <v>22</v>
      </c>
      <c r="L323" s="13"/>
      <c r="M323" s="13" t="s">
        <v>23</v>
      </c>
      <c r="N323" s="13" t="s">
        <v>451</v>
      </c>
      <c r="O323" s="13" t="s">
        <v>24</v>
      </c>
    </row>
    <row r="324" spans="1:15" x14ac:dyDescent="0.25">
      <c r="A324" s="5" t="s">
        <v>15</v>
      </c>
      <c r="B324" s="5" t="str">
        <f>"FES1162518530"</f>
        <v>FES1162518530</v>
      </c>
      <c r="C324" s="5" t="s">
        <v>258</v>
      </c>
      <c r="D324" s="5">
        <v>1</v>
      </c>
      <c r="E324" s="5">
        <v>2170540351</v>
      </c>
      <c r="F324" s="5" t="s">
        <v>17</v>
      </c>
      <c r="G324" s="5" t="s">
        <v>18</v>
      </c>
      <c r="H324" s="5" t="s">
        <v>282</v>
      </c>
      <c r="I324" s="5" t="s">
        <v>283</v>
      </c>
      <c r="J324" s="5" t="s">
        <v>284</v>
      </c>
      <c r="K324" s="5" t="s">
        <v>22</v>
      </c>
      <c r="L324" s="5"/>
      <c r="M324" s="5" t="s">
        <v>23</v>
      </c>
      <c r="N324" s="5" t="s">
        <v>404</v>
      </c>
      <c r="O324" s="5" t="s">
        <v>24</v>
      </c>
    </row>
    <row r="325" spans="1:15" x14ac:dyDescent="0.25">
      <c r="A325" s="13" t="s">
        <v>15</v>
      </c>
      <c r="B325" s="13" t="str">
        <f>"FES1162518583"</f>
        <v>FES1162518583</v>
      </c>
      <c r="C325" s="13" t="s">
        <v>258</v>
      </c>
      <c r="D325" s="13">
        <v>1</v>
      </c>
      <c r="E325" s="13">
        <v>2170539865</v>
      </c>
      <c r="F325" s="13" t="s">
        <v>17</v>
      </c>
      <c r="G325" s="13" t="s">
        <v>18</v>
      </c>
      <c r="H325" s="13" t="s">
        <v>46</v>
      </c>
      <c r="I325" s="13" t="s">
        <v>47</v>
      </c>
      <c r="J325" s="13" t="s">
        <v>129</v>
      </c>
      <c r="K325" s="13" t="s">
        <v>22</v>
      </c>
      <c r="L325" s="13"/>
      <c r="M325" s="13" t="s">
        <v>23</v>
      </c>
      <c r="N325" s="13" t="s">
        <v>451</v>
      </c>
      <c r="O325" s="13" t="s">
        <v>24</v>
      </c>
    </row>
    <row r="326" spans="1:15" x14ac:dyDescent="0.25">
      <c r="A326" s="13" t="s">
        <v>15</v>
      </c>
      <c r="B326" s="13" t="str">
        <f>"FES1162518617"</f>
        <v>FES1162518617</v>
      </c>
      <c r="C326" s="13" t="s">
        <v>258</v>
      </c>
      <c r="D326" s="13">
        <v>1</v>
      </c>
      <c r="E326" s="13">
        <v>2170540419</v>
      </c>
      <c r="F326" s="13" t="s">
        <v>17</v>
      </c>
      <c r="G326" s="13" t="s">
        <v>18</v>
      </c>
      <c r="H326" s="13" t="s">
        <v>46</v>
      </c>
      <c r="I326" s="13" t="s">
        <v>49</v>
      </c>
      <c r="J326" s="13" t="s">
        <v>123</v>
      </c>
      <c r="K326" s="13" t="s">
        <v>22</v>
      </c>
      <c r="L326" s="13"/>
      <c r="M326" s="13" t="s">
        <v>23</v>
      </c>
      <c r="N326" s="13" t="s">
        <v>451</v>
      </c>
      <c r="O326" s="13" t="s">
        <v>24</v>
      </c>
    </row>
    <row r="327" spans="1:15" x14ac:dyDescent="0.25">
      <c r="A327" s="13" t="s">
        <v>15</v>
      </c>
      <c r="B327" s="13" t="str">
        <f>"FES1162518470"</f>
        <v>FES1162518470</v>
      </c>
      <c r="C327" s="13" t="s">
        <v>258</v>
      </c>
      <c r="D327" s="13">
        <v>1</v>
      </c>
      <c r="E327" s="13">
        <v>2170540356</v>
      </c>
      <c r="F327" s="13" t="s">
        <v>17</v>
      </c>
      <c r="G327" s="13" t="s">
        <v>18</v>
      </c>
      <c r="H327" s="13" t="s">
        <v>46</v>
      </c>
      <c r="I327" s="13" t="s">
        <v>87</v>
      </c>
      <c r="J327" s="13" t="s">
        <v>128</v>
      </c>
      <c r="K327" s="13" t="s">
        <v>22</v>
      </c>
      <c r="L327" s="13"/>
      <c r="M327" s="13" t="s">
        <v>23</v>
      </c>
      <c r="N327" s="13" t="s">
        <v>451</v>
      </c>
      <c r="O327" s="13" t="s">
        <v>24</v>
      </c>
    </row>
    <row r="328" spans="1:15" x14ac:dyDescent="0.25">
      <c r="A328" s="13" t="s">
        <v>15</v>
      </c>
      <c r="B328" s="13" t="str">
        <f>"FES1162518524"</f>
        <v>FES1162518524</v>
      </c>
      <c r="C328" s="13" t="s">
        <v>258</v>
      </c>
      <c r="D328" s="13">
        <v>1</v>
      </c>
      <c r="E328" s="13">
        <v>2170540080</v>
      </c>
      <c r="F328" s="13" t="s">
        <v>17</v>
      </c>
      <c r="G328" s="13" t="s">
        <v>18</v>
      </c>
      <c r="H328" s="13" t="s">
        <v>46</v>
      </c>
      <c r="I328" s="13" t="s">
        <v>47</v>
      </c>
      <c r="J328" s="13" t="s">
        <v>54</v>
      </c>
      <c r="K328" s="13" t="s">
        <v>22</v>
      </c>
      <c r="L328" s="13"/>
      <c r="M328" s="13" t="s">
        <v>23</v>
      </c>
      <c r="N328" s="13" t="s">
        <v>451</v>
      </c>
      <c r="O328" s="13" t="s">
        <v>24</v>
      </c>
    </row>
    <row r="329" spans="1:15" x14ac:dyDescent="0.25">
      <c r="A329" s="13" t="s">
        <v>15</v>
      </c>
      <c r="B329" s="13" t="str">
        <f>"FES1162518590"</f>
        <v>FES1162518590</v>
      </c>
      <c r="C329" s="13" t="s">
        <v>258</v>
      </c>
      <c r="D329" s="13">
        <v>1</v>
      </c>
      <c r="E329" s="13">
        <v>2170540080</v>
      </c>
      <c r="F329" s="13" t="s">
        <v>17</v>
      </c>
      <c r="G329" s="13" t="s">
        <v>18</v>
      </c>
      <c r="H329" s="13" t="s">
        <v>46</v>
      </c>
      <c r="I329" s="13" t="s">
        <v>47</v>
      </c>
      <c r="J329" s="13" t="s">
        <v>54</v>
      </c>
      <c r="K329" s="13" t="s">
        <v>22</v>
      </c>
      <c r="L329" s="13"/>
      <c r="M329" s="13" t="s">
        <v>23</v>
      </c>
      <c r="N329" s="13" t="s">
        <v>451</v>
      </c>
      <c r="O329" s="13" t="s">
        <v>24</v>
      </c>
    </row>
    <row r="330" spans="1:15" x14ac:dyDescent="0.25">
      <c r="A330" s="13" t="s">
        <v>15</v>
      </c>
      <c r="B330" s="13" t="str">
        <f>"FES1162518495"</f>
        <v>FES1162518495</v>
      </c>
      <c r="C330" s="13" t="s">
        <v>258</v>
      </c>
      <c r="D330" s="13">
        <v>1</v>
      </c>
      <c r="E330" s="13">
        <v>2170538122</v>
      </c>
      <c r="F330" s="13" t="s">
        <v>17</v>
      </c>
      <c r="G330" s="13" t="s">
        <v>18</v>
      </c>
      <c r="H330" s="13" t="s">
        <v>26</v>
      </c>
      <c r="I330" s="13" t="s">
        <v>27</v>
      </c>
      <c r="J330" s="13" t="s">
        <v>112</v>
      </c>
      <c r="K330" s="13" t="s">
        <v>22</v>
      </c>
      <c r="L330" s="13"/>
      <c r="M330" s="13" t="s">
        <v>23</v>
      </c>
      <c r="N330" s="13" t="s">
        <v>445</v>
      </c>
      <c r="O330" s="13" t="s">
        <v>24</v>
      </c>
    </row>
    <row r="331" spans="1:15" x14ac:dyDescent="0.25">
      <c r="A331" s="13" t="s">
        <v>15</v>
      </c>
      <c r="B331" s="13" t="str">
        <f>"FES1162518623"</f>
        <v>FES1162518623</v>
      </c>
      <c r="C331" s="13" t="s">
        <v>258</v>
      </c>
      <c r="D331" s="13">
        <v>1</v>
      </c>
      <c r="E331" s="13">
        <v>2170540247</v>
      </c>
      <c r="F331" s="13" t="s">
        <v>17</v>
      </c>
      <c r="G331" s="13" t="s">
        <v>18</v>
      </c>
      <c r="H331" s="13" t="s">
        <v>26</v>
      </c>
      <c r="I331" s="13" t="s">
        <v>139</v>
      </c>
      <c r="J331" s="13" t="s">
        <v>148</v>
      </c>
      <c r="K331" s="13" t="s">
        <v>22</v>
      </c>
      <c r="L331" s="13"/>
      <c r="M331" s="13" t="s">
        <v>23</v>
      </c>
      <c r="N331" s="13" t="s">
        <v>404</v>
      </c>
      <c r="O331" s="13" t="s">
        <v>24</v>
      </c>
    </row>
    <row r="332" spans="1:15" x14ac:dyDescent="0.25">
      <c r="A332" s="13" t="s">
        <v>15</v>
      </c>
      <c r="B332" s="13" t="str">
        <f>"FES1162517366"</f>
        <v>FES1162517366</v>
      </c>
      <c r="C332" s="13" t="s">
        <v>258</v>
      </c>
      <c r="D332" s="13">
        <v>1</v>
      </c>
      <c r="E332" s="13">
        <v>2170539061</v>
      </c>
      <c r="F332" s="13" t="s">
        <v>17</v>
      </c>
      <c r="G332" s="13" t="s">
        <v>18</v>
      </c>
      <c r="H332" s="13" t="s">
        <v>26</v>
      </c>
      <c r="I332" s="13" t="s">
        <v>61</v>
      </c>
      <c r="J332" s="13" t="s">
        <v>370</v>
      </c>
      <c r="K332" s="13" t="s">
        <v>22</v>
      </c>
      <c r="L332" s="13"/>
      <c r="M332" s="13" t="s">
        <v>23</v>
      </c>
      <c r="N332" s="13" t="s">
        <v>444</v>
      </c>
      <c r="O332" s="13" t="s">
        <v>24</v>
      </c>
    </row>
    <row r="333" spans="1:15" x14ac:dyDescent="0.25">
      <c r="A333" s="13" t="s">
        <v>15</v>
      </c>
      <c r="B333" s="13" t="str">
        <f>"FES1162518578"</f>
        <v>FES1162518578</v>
      </c>
      <c r="C333" s="13" t="s">
        <v>258</v>
      </c>
      <c r="D333" s="13">
        <v>1</v>
      </c>
      <c r="E333" s="13">
        <v>2170537915</v>
      </c>
      <c r="F333" s="13" t="s">
        <v>17</v>
      </c>
      <c r="G333" s="13" t="s">
        <v>18</v>
      </c>
      <c r="H333" s="13" t="s">
        <v>26</v>
      </c>
      <c r="I333" s="13" t="s">
        <v>61</v>
      </c>
      <c r="J333" s="13" t="s">
        <v>78</v>
      </c>
      <c r="K333" s="13" t="s">
        <v>22</v>
      </c>
      <c r="L333" s="13"/>
      <c r="M333" s="13" t="s">
        <v>23</v>
      </c>
      <c r="N333" s="13" t="s">
        <v>444</v>
      </c>
      <c r="O333" s="13" t="s">
        <v>24</v>
      </c>
    </row>
    <row r="334" spans="1:15" x14ac:dyDescent="0.25">
      <c r="A334" s="13" t="s">
        <v>15</v>
      </c>
      <c r="B334" s="13" t="str">
        <f>"FES1162518585"</f>
        <v>FES1162518585</v>
      </c>
      <c r="C334" s="13" t="s">
        <v>258</v>
      </c>
      <c r="D334" s="13">
        <v>1</v>
      </c>
      <c r="E334" s="13">
        <v>2170539926</v>
      </c>
      <c r="F334" s="13" t="s">
        <v>17</v>
      </c>
      <c r="G334" s="13" t="s">
        <v>18</v>
      </c>
      <c r="H334" s="13" t="s">
        <v>26</v>
      </c>
      <c r="I334" s="13" t="s">
        <v>27</v>
      </c>
      <c r="J334" s="13" t="s">
        <v>75</v>
      </c>
      <c r="K334" s="13" t="s">
        <v>22</v>
      </c>
      <c r="L334" s="13"/>
      <c r="M334" s="13" t="s">
        <v>23</v>
      </c>
      <c r="N334" s="18" t="s">
        <v>418</v>
      </c>
      <c r="O334" s="13" t="s">
        <v>24</v>
      </c>
    </row>
    <row r="335" spans="1:15" x14ac:dyDescent="0.25">
      <c r="A335" s="13" t="s">
        <v>15</v>
      </c>
      <c r="B335" s="13" t="str">
        <f>"FES1162518625"</f>
        <v>FES1162518625</v>
      </c>
      <c r="C335" s="13" t="s">
        <v>258</v>
      </c>
      <c r="D335" s="13">
        <v>1</v>
      </c>
      <c r="E335" s="13">
        <v>2170540433</v>
      </c>
      <c r="F335" s="13" t="s">
        <v>17</v>
      </c>
      <c r="G335" s="13" t="s">
        <v>18</v>
      </c>
      <c r="H335" s="13" t="s">
        <v>26</v>
      </c>
      <c r="I335" s="13" t="s">
        <v>27</v>
      </c>
      <c r="J335" s="13" t="s">
        <v>256</v>
      </c>
      <c r="K335" s="13" t="s">
        <v>22</v>
      </c>
      <c r="L335" s="13"/>
      <c r="M335" s="13" t="s">
        <v>23</v>
      </c>
      <c r="N335" s="13" t="s">
        <v>446</v>
      </c>
      <c r="O335" s="13" t="s">
        <v>24</v>
      </c>
    </row>
    <row r="336" spans="1:15" x14ac:dyDescent="0.25">
      <c r="A336" s="13" t="s">
        <v>15</v>
      </c>
      <c r="B336" s="13" t="str">
        <f>"FES1162518560"</f>
        <v>FES1162518560</v>
      </c>
      <c r="C336" s="13" t="s">
        <v>258</v>
      </c>
      <c r="D336" s="13">
        <v>1</v>
      </c>
      <c r="E336" s="13">
        <v>2170536455</v>
      </c>
      <c r="F336" s="13" t="s">
        <v>17</v>
      </c>
      <c r="G336" s="13" t="s">
        <v>18</v>
      </c>
      <c r="H336" s="13" t="s">
        <v>26</v>
      </c>
      <c r="I336" s="13" t="s">
        <v>27</v>
      </c>
      <c r="J336" s="13" t="s">
        <v>28</v>
      </c>
      <c r="K336" s="13" t="s">
        <v>22</v>
      </c>
      <c r="L336" s="13"/>
      <c r="M336" s="13" t="s">
        <v>23</v>
      </c>
      <c r="N336" s="13" t="s">
        <v>443</v>
      </c>
      <c r="O336" s="13" t="s">
        <v>24</v>
      </c>
    </row>
    <row r="337" spans="1:15" x14ac:dyDescent="0.25">
      <c r="A337" s="5" t="s">
        <v>15</v>
      </c>
      <c r="B337" s="5" t="str">
        <f>"FES1162518463"</f>
        <v>FES1162518463</v>
      </c>
      <c r="C337" s="5" t="s">
        <v>258</v>
      </c>
      <c r="D337" s="5">
        <v>2</v>
      </c>
      <c r="E337" s="5">
        <v>2170540347</v>
      </c>
      <c r="F337" s="5" t="s">
        <v>17</v>
      </c>
      <c r="G337" s="5" t="s">
        <v>18</v>
      </c>
      <c r="H337" s="5" t="s">
        <v>51</v>
      </c>
      <c r="I337" s="5" t="s">
        <v>56</v>
      </c>
      <c r="J337" s="5" t="s">
        <v>68</v>
      </c>
      <c r="K337" s="5" t="s">
        <v>22</v>
      </c>
      <c r="L337" s="5"/>
      <c r="M337" s="5" t="s">
        <v>23</v>
      </c>
      <c r="N337" s="5" t="s">
        <v>404</v>
      </c>
      <c r="O337" s="5" t="s">
        <v>24</v>
      </c>
    </row>
    <row r="338" spans="1:15" x14ac:dyDescent="0.25">
      <c r="A338" s="13" t="s">
        <v>15</v>
      </c>
      <c r="B338" s="13" t="str">
        <f>"FES1162518472"</f>
        <v>FES1162518472</v>
      </c>
      <c r="C338" s="13" t="s">
        <v>258</v>
      </c>
      <c r="D338" s="13">
        <v>1</v>
      </c>
      <c r="E338" s="13">
        <v>2170540358</v>
      </c>
      <c r="F338" s="13" t="s">
        <v>17</v>
      </c>
      <c r="G338" s="13" t="s">
        <v>18</v>
      </c>
      <c r="H338" s="13" t="s">
        <v>26</v>
      </c>
      <c r="I338" s="13" t="s">
        <v>27</v>
      </c>
      <c r="J338" s="13" t="s">
        <v>395</v>
      </c>
      <c r="K338" s="13" t="s">
        <v>22</v>
      </c>
      <c r="L338" s="13"/>
      <c r="M338" s="13" t="s">
        <v>23</v>
      </c>
      <c r="N338" s="13" t="s">
        <v>404</v>
      </c>
      <c r="O338" s="13" t="s">
        <v>24</v>
      </c>
    </row>
    <row r="339" spans="1:15" x14ac:dyDescent="0.25">
      <c r="A339" s="5" t="s">
        <v>15</v>
      </c>
      <c r="B339" s="5" t="str">
        <f>"FES1162518539"</f>
        <v>FES1162518539</v>
      </c>
      <c r="C339" s="5" t="s">
        <v>258</v>
      </c>
      <c r="D339" s="5">
        <v>1</v>
      </c>
      <c r="E339" s="5">
        <v>2170539565</v>
      </c>
      <c r="F339" s="5" t="s">
        <v>17</v>
      </c>
      <c r="G339" s="5" t="s">
        <v>18</v>
      </c>
      <c r="H339" s="5" t="s">
        <v>51</v>
      </c>
      <c r="I339" s="5" t="s">
        <v>56</v>
      </c>
      <c r="J339" s="5" t="s">
        <v>95</v>
      </c>
      <c r="K339" s="5" t="s">
        <v>22</v>
      </c>
      <c r="L339" s="5"/>
      <c r="M339" s="5" t="s">
        <v>23</v>
      </c>
      <c r="N339" s="5" t="s">
        <v>404</v>
      </c>
      <c r="O339" s="5" t="s">
        <v>24</v>
      </c>
    </row>
    <row r="340" spans="1:15" x14ac:dyDescent="0.25">
      <c r="A340" s="13" t="s">
        <v>15</v>
      </c>
      <c r="B340" s="13" t="str">
        <f>"FES1162518569"</f>
        <v>FES1162518569</v>
      </c>
      <c r="C340" s="13" t="s">
        <v>258</v>
      </c>
      <c r="D340" s="13">
        <v>1</v>
      </c>
      <c r="E340" s="13">
        <v>2170538457</v>
      </c>
      <c r="F340" s="13" t="s">
        <v>17</v>
      </c>
      <c r="G340" s="13" t="s">
        <v>18</v>
      </c>
      <c r="H340" s="13" t="s">
        <v>26</v>
      </c>
      <c r="I340" s="13" t="s">
        <v>27</v>
      </c>
      <c r="J340" s="13" t="s">
        <v>350</v>
      </c>
      <c r="K340" s="13" t="s">
        <v>22</v>
      </c>
      <c r="L340" s="13"/>
      <c r="M340" s="13" t="s">
        <v>23</v>
      </c>
      <c r="N340" s="13" t="s">
        <v>447</v>
      </c>
      <c r="O340" s="13" t="s">
        <v>24</v>
      </c>
    </row>
    <row r="341" spans="1:15" x14ac:dyDescent="0.25">
      <c r="A341" s="5" t="s">
        <v>15</v>
      </c>
      <c r="B341" s="5" t="str">
        <f>"FES1162518541"</f>
        <v>FES1162518541</v>
      </c>
      <c r="C341" s="5" t="s">
        <v>258</v>
      </c>
      <c r="D341" s="5">
        <v>1</v>
      </c>
      <c r="E341" s="5">
        <v>2170539652</v>
      </c>
      <c r="F341" s="5" t="s">
        <v>17</v>
      </c>
      <c r="G341" s="5" t="s">
        <v>18</v>
      </c>
      <c r="H341" s="5" t="s">
        <v>51</v>
      </c>
      <c r="I341" s="5" t="s">
        <v>56</v>
      </c>
      <c r="J341" s="5" t="s">
        <v>95</v>
      </c>
      <c r="K341" s="5" t="s">
        <v>22</v>
      </c>
      <c r="L341" s="5"/>
      <c r="M341" s="5" t="s">
        <v>23</v>
      </c>
      <c r="N341" s="5" t="s">
        <v>404</v>
      </c>
      <c r="O341" s="5" t="s">
        <v>24</v>
      </c>
    </row>
    <row r="342" spans="1:15" x14ac:dyDescent="0.25">
      <c r="A342" s="5" t="s">
        <v>15</v>
      </c>
      <c r="B342" s="5" t="str">
        <f>"FES1162518509"</f>
        <v>FES1162518509</v>
      </c>
      <c r="C342" s="5" t="s">
        <v>258</v>
      </c>
      <c r="D342" s="5">
        <v>1</v>
      </c>
      <c r="E342" s="5">
        <v>2170540373</v>
      </c>
      <c r="F342" s="5" t="s">
        <v>17</v>
      </c>
      <c r="G342" s="5" t="s">
        <v>18</v>
      </c>
      <c r="H342" s="5" t="s">
        <v>51</v>
      </c>
      <c r="I342" s="5" t="s">
        <v>56</v>
      </c>
      <c r="J342" s="5" t="s">
        <v>76</v>
      </c>
      <c r="K342" s="5" t="s">
        <v>22</v>
      </c>
      <c r="L342" s="5"/>
      <c r="M342" s="5" t="s">
        <v>23</v>
      </c>
      <c r="N342" s="5" t="s">
        <v>404</v>
      </c>
      <c r="O342" s="5" t="s">
        <v>24</v>
      </c>
    </row>
    <row r="343" spans="1:15" x14ac:dyDescent="0.25">
      <c r="A343" s="13" t="s">
        <v>15</v>
      </c>
      <c r="B343" s="13" t="str">
        <f>"FES1162518621"</f>
        <v>FES1162518621</v>
      </c>
      <c r="C343" s="13" t="s">
        <v>258</v>
      </c>
      <c r="D343" s="13">
        <v>1</v>
      </c>
      <c r="E343" s="13">
        <v>2170540426</v>
      </c>
      <c r="F343" s="13" t="s">
        <v>17</v>
      </c>
      <c r="G343" s="13" t="s">
        <v>18</v>
      </c>
      <c r="H343" s="13" t="s">
        <v>26</v>
      </c>
      <c r="I343" s="13" t="s">
        <v>27</v>
      </c>
      <c r="J343" s="13" t="s">
        <v>256</v>
      </c>
      <c r="K343" s="13" t="s">
        <v>22</v>
      </c>
      <c r="L343" s="13"/>
      <c r="M343" s="13" t="s">
        <v>23</v>
      </c>
      <c r="N343" s="13" t="s">
        <v>446</v>
      </c>
      <c r="O343" s="13" t="s">
        <v>24</v>
      </c>
    </row>
    <row r="344" spans="1:15" x14ac:dyDescent="0.25">
      <c r="A344" s="3" t="s">
        <v>15</v>
      </c>
      <c r="B344" s="3" t="str">
        <f>"FES1162518572"</f>
        <v>FES1162518572</v>
      </c>
      <c r="C344" s="3" t="s">
        <v>258</v>
      </c>
      <c r="D344" s="3">
        <v>1</v>
      </c>
      <c r="E344" s="3">
        <v>2170539183</v>
      </c>
      <c r="F344" s="3" t="s">
        <v>17</v>
      </c>
      <c r="G344" s="3" t="s">
        <v>18</v>
      </c>
      <c r="H344" s="3" t="s">
        <v>51</v>
      </c>
      <c r="I344" s="3" t="s">
        <v>56</v>
      </c>
      <c r="J344" s="3" t="s">
        <v>134</v>
      </c>
      <c r="K344" s="3" t="s">
        <v>22</v>
      </c>
      <c r="L344" s="3"/>
      <c r="M344" s="3" t="s">
        <v>23</v>
      </c>
      <c r="N344" s="3" t="s">
        <v>450</v>
      </c>
      <c r="O344" s="3" t="s">
        <v>24</v>
      </c>
    </row>
    <row r="345" spans="1:15" x14ac:dyDescent="0.25">
      <c r="A345" s="3" t="s">
        <v>15</v>
      </c>
      <c r="B345" s="3" t="str">
        <f>"FES1162518464"</f>
        <v>FES1162518464</v>
      </c>
      <c r="C345" s="3" t="s">
        <v>258</v>
      </c>
      <c r="D345" s="3">
        <v>1</v>
      </c>
      <c r="E345" s="3">
        <v>2170540348</v>
      </c>
      <c r="F345" s="3" t="s">
        <v>17</v>
      </c>
      <c r="G345" s="3" t="s">
        <v>18</v>
      </c>
      <c r="H345" s="3" t="s">
        <v>51</v>
      </c>
      <c r="I345" s="3" t="s">
        <v>56</v>
      </c>
      <c r="J345" s="3" t="s">
        <v>68</v>
      </c>
      <c r="K345" s="3" t="s">
        <v>22</v>
      </c>
      <c r="L345" s="3"/>
      <c r="M345" s="3" t="s">
        <v>23</v>
      </c>
      <c r="N345" s="3" t="s">
        <v>450</v>
      </c>
      <c r="O345" s="3" t="s">
        <v>24</v>
      </c>
    </row>
    <row r="346" spans="1:15" x14ac:dyDescent="0.25">
      <c r="A346" s="3" t="s">
        <v>15</v>
      </c>
      <c r="B346" s="3" t="str">
        <f>"FES1162518566"</f>
        <v>FES1162518566</v>
      </c>
      <c r="C346" s="3" t="s">
        <v>258</v>
      </c>
      <c r="D346" s="3">
        <v>1</v>
      </c>
      <c r="E346" s="3">
        <v>2170538032</v>
      </c>
      <c r="F346" s="3" t="s">
        <v>17</v>
      </c>
      <c r="G346" s="3" t="s">
        <v>18</v>
      </c>
      <c r="H346" s="3" t="s">
        <v>51</v>
      </c>
      <c r="I346" s="3" t="s">
        <v>52</v>
      </c>
      <c r="J346" s="3" t="s">
        <v>53</v>
      </c>
      <c r="K346" s="3" t="s">
        <v>22</v>
      </c>
      <c r="L346" s="3"/>
      <c r="M346" s="3" t="s">
        <v>23</v>
      </c>
      <c r="N346" s="3" t="s">
        <v>450</v>
      </c>
      <c r="O346" s="3" t="s">
        <v>24</v>
      </c>
    </row>
    <row r="347" spans="1:15" x14ac:dyDescent="0.25">
      <c r="A347" s="3" t="s">
        <v>15</v>
      </c>
      <c r="B347" s="3" t="str">
        <f>"FES1162518571"</f>
        <v>FES1162518571</v>
      </c>
      <c r="C347" s="3" t="s">
        <v>258</v>
      </c>
      <c r="D347" s="3">
        <v>1</v>
      </c>
      <c r="E347" s="3">
        <v>2170539171</v>
      </c>
      <c r="F347" s="3" t="s">
        <v>17</v>
      </c>
      <c r="G347" s="3" t="s">
        <v>18</v>
      </c>
      <c r="H347" s="3" t="s">
        <v>51</v>
      </c>
      <c r="I347" s="3" t="s">
        <v>56</v>
      </c>
      <c r="J347" s="3" t="s">
        <v>134</v>
      </c>
      <c r="K347" s="3" t="s">
        <v>22</v>
      </c>
      <c r="L347" s="3"/>
      <c r="M347" s="3" t="s">
        <v>23</v>
      </c>
      <c r="N347" s="3" t="s">
        <v>450</v>
      </c>
      <c r="O347" s="3" t="s">
        <v>24</v>
      </c>
    </row>
    <row r="348" spans="1:15" x14ac:dyDescent="0.25">
      <c r="A348" s="3" t="s">
        <v>15</v>
      </c>
      <c r="B348" s="3" t="str">
        <f>"FES1162518672"</f>
        <v>FES1162518672</v>
      </c>
      <c r="C348" s="3" t="s">
        <v>258</v>
      </c>
      <c r="D348" s="3">
        <v>1</v>
      </c>
      <c r="E348" s="3">
        <v>2170540467</v>
      </c>
      <c r="F348" s="4" t="s">
        <v>159</v>
      </c>
      <c r="G348" s="3" t="s">
        <v>18</v>
      </c>
      <c r="H348" s="3" t="s">
        <v>26</v>
      </c>
      <c r="I348" s="3" t="s">
        <v>27</v>
      </c>
      <c r="J348" s="3" t="s">
        <v>396</v>
      </c>
      <c r="K348" s="3" t="s">
        <v>22</v>
      </c>
      <c r="L348" s="3"/>
      <c r="M348" s="3" t="s">
        <v>23</v>
      </c>
      <c r="N348" s="3" t="s">
        <v>420</v>
      </c>
      <c r="O348" s="3" t="s">
        <v>397</v>
      </c>
    </row>
    <row r="349" spans="1:15" x14ac:dyDescent="0.25">
      <c r="A349" s="13" t="s">
        <v>15</v>
      </c>
      <c r="B349" s="13" t="str">
        <f>"FES1162518659"</f>
        <v>FES1162518659</v>
      </c>
      <c r="C349" s="13" t="s">
        <v>258</v>
      </c>
      <c r="D349" s="13">
        <v>3</v>
      </c>
      <c r="E349" s="13">
        <v>2170540455</v>
      </c>
      <c r="F349" s="4" t="s">
        <v>159</v>
      </c>
      <c r="G349" s="13" t="s">
        <v>18</v>
      </c>
      <c r="H349" s="13" t="s">
        <v>29</v>
      </c>
      <c r="I349" s="13" t="s">
        <v>71</v>
      </c>
      <c r="J349" s="13" t="s">
        <v>249</v>
      </c>
      <c r="K349" s="13" t="s">
        <v>22</v>
      </c>
      <c r="L349" s="13"/>
      <c r="M349" s="13" t="s">
        <v>23</v>
      </c>
      <c r="N349" s="13" t="s">
        <v>404</v>
      </c>
      <c r="O349" s="9" t="s">
        <v>428</v>
      </c>
    </row>
    <row r="350" spans="1:15" x14ac:dyDescent="0.25">
      <c r="A350" s="3" t="s">
        <v>15</v>
      </c>
      <c r="B350" s="3" t="str">
        <f>"FES1162518695"</f>
        <v>FES1162518695</v>
      </c>
      <c r="C350" s="3" t="s">
        <v>258</v>
      </c>
      <c r="D350" s="3">
        <v>2</v>
      </c>
      <c r="E350" s="3">
        <v>2170540488</v>
      </c>
      <c r="F350" s="4" t="s">
        <v>159</v>
      </c>
      <c r="G350" s="3" t="s">
        <v>18</v>
      </c>
      <c r="H350" s="3" t="s">
        <v>398</v>
      </c>
      <c r="I350" s="3" t="s">
        <v>399</v>
      </c>
      <c r="J350" s="3" t="s">
        <v>400</v>
      </c>
      <c r="K350" s="3" t="s">
        <v>22</v>
      </c>
      <c r="L350" s="3"/>
      <c r="M350" s="3" t="s">
        <v>23</v>
      </c>
      <c r="N350" s="3" t="s">
        <v>298</v>
      </c>
      <c r="O350" s="3" t="s">
        <v>397</v>
      </c>
    </row>
    <row r="351" spans="1:15" x14ac:dyDescent="0.25">
      <c r="A351" s="5" t="s">
        <v>15</v>
      </c>
      <c r="B351" s="5" t="str">
        <f>"FES1162518658"</f>
        <v>FES1162518658</v>
      </c>
      <c r="C351" s="5" t="s">
        <v>258</v>
      </c>
      <c r="D351" s="5">
        <v>1</v>
      </c>
      <c r="E351" s="5">
        <v>2170540454</v>
      </c>
      <c r="F351" s="4" t="s">
        <v>159</v>
      </c>
      <c r="G351" s="5" t="s">
        <v>18</v>
      </c>
      <c r="H351" s="5" t="s">
        <v>18</v>
      </c>
      <c r="I351" s="5" t="s">
        <v>401</v>
      </c>
      <c r="J351" s="5" t="s">
        <v>402</v>
      </c>
      <c r="K351" s="5" t="s">
        <v>22</v>
      </c>
      <c r="L351" s="5"/>
      <c r="M351" s="5" t="s">
        <v>23</v>
      </c>
      <c r="N351" s="5" t="s">
        <v>404</v>
      </c>
      <c r="O351" s="5" t="s">
        <v>24</v>
      </c>
    </row>
    <row r="352" spans="1:15" ht="15.75" thickBot="1" x14ac:dyDescent="0.3">
      <c r="A352" s="16" t="s">
        <v>15</v>
      </c>
      <c r="B352" s="16" t="str">
        <f>"FES1162518713"</f>
        <v>FES1162518713</v>
      </c>
      <c r="C352" s="16" t="s">
        <v>258</v>
      </c>
      <c r="D352" s="16">
        <v>1</v>
      </c>
      <c r="E352" s="16">
        <v>2170540510</v>
      </c>
      <c r="F352" s="8" t="s">
        <v>159</v>
      </c>
      <c r="G352" s="16" t="s">
        <v>18</v>
      </c>
      <c r="H352" s="16" t="s">
        <v>51</v>
      </c>
      <c r="I352" s="16" t="s">
        <v>56</v>
      </c>
      <c r="J352" s="16" t="s">
        <v>403</v>
      </c>
      <c r="K352" s="16" t="s">
        <v>22</v>
      </c>
      <c r="L352" s="16"/>
      <c r="M352" s="16" t="s">
        <v>23</v>
      </c>
      <c r="N352" s="16" t="s">
        <v>298</v>
      </c>
      <c r="O352" s="17" t="s">
        <v>427</v>
      </c>
    </row>
    <row r="353" ht="15.75" thickTop="1" x14ac:dyDescent="0.25"/>
  </sheetData>
  <autoFilter ref="A1:O35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2016-12-02T07:50:08Z</dcterms:created>
  <dcterms:modified xsi:type="dcterms:W3CDTF">2016-12-06T07:55:57Z</dcterms:modified>
</cp:coreProperties>
</file>