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90" i="1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</calcChain>
</file>

<file path=xl/sharedStrings.xml><?xml version="1.0" encoding="utf-8"?>
<sst xmlns="http://schemas.openxmlformats.org/spreadsheetml/2006/main" count="1798" uniqueCount="470">
  <si>
    <t>J17988</t>
  </si>
  <si>
    <t xml:space="preserve">MOVE ANALYTICS CC - TRANSUNION     </t>
  </si>
  <si>
    <t>WAY</t>
  </si>
  <si>
    <t>JOHAN</t>
  </si>
  <si>
    <t>JOHANNESBURG</t>
  </si>
  <si>
    <t xml:space="preserve">TRANSUNION                         </t>
  </si>
  <si>
    <t xml:space="preserve">                                   </t>
  </si>
  <si>
    <t>NAMIB</t>
  </si>
  <si>
    <t>NAMIBIA (WINDHOEK)</t>
  </si>
  <si>
    <t xml:space="preserve">STANDARD BANK                      </t>
  </si>
  <si>
    <t>ICD</t>
  </si>
  <si>
    <t>MAGRETH</t>
  </si>
  <si>
    <t>NA</t>
  </si>
  <si>
    <t>AMAKALI</t>
  </si>
  <si>
    <t>Late linehaul</t>
  </si>
  <si>
    <t>len</t>
  </si>
  <si>
    <t>FUE / IFL</t>
  </si>
  <si>
    <t>NAMI</t>
  </si>
  <si>
    <t>PARCEL</t>
  </si>
  <si>
    <t>no</t>
  </si>
  <si>
    <t>SWAZI</t>
  </si>
  <si>
    <t>SWAZILAND (MAIN)</t>
  </si>
  <si>
    <t xml:space="preserve">LESRES TOYOTA                      </t>
  </si>
  <si>
    <t>ICP</t>
  </si>
  <si>
    <t>MYNAND LOUW</t>
  </si>
  <si>
    <t>CARRON</t>
  </si>
  <si>
    <t>FUE / IFL / Ndc</t>
  </si>
  <si>
    <t>SWAZ</t>
  </si>
  <si>
    <t>CAPET</t>
  </si>
  <si>
    <t>CAPE TOWN</t>
  </si>
  <si>
    <t>ON1</t>
  </si>
  <si>
    <t>JO-ANNE SIEBRITS</t>
  </si>
  <si>
    <t>OLIGIA MELANIE</t>
  </si>
  <si>
    <t>SBUSISO</t>
  </si>
  <si>
    <t>yes</t>
  </si>
  <si>
    <t>FUE</t>
  </si>
  <si>
    <t>POD received from cell 0836940455 M</t>
  </si>
  <si>
    <t>VEREE</t>
  </si>
  <si>
    <t>VEREENIGING</t>
  </si>
  <si>
    <t xml:space="preserve">TOP SPEED MOTORS                   </t>
  </si>
  <si>
    <t>RD</t>
  </si>
  <si>
    <t>RONELS</t>
  </si>
  <si>
    <t>JOYCE</t>
  </si>
  <si>
    <t>RDR</t>
  </si>
  <si>
    <t>PORT3</t>
  </si>
  <si>
    <t>PORT ELIZABETH</t>
  </si>
  <si>
    <t xml:space="preserve">MOFFET ON MAIN PRE OWNED           </t>
  </si>
  <si>
    <t>ADELENE</t>
  </si>
  <si>
    <t>deon</t>
  </si>
  <si>
    <t>POD received from cell 0642054836 M</t>
  </si>
  <si>
    <t>RD2</t>
  </si>
  <si>
    <t>KURUM</t>
  </si>
  <si>
    <t>KURUMAN</t>
  </si>
  <si>
    <t xml:space="preserve">STETZ AUTO                         </t>
  </si>
  <si>
    <t>STEPHAN</t>
  </si>
  <si>
    <t>STEFANIE</t>
  </si>
  <si>
    <t>RDY</t>
  </si>
  <si>
    <t>LADYB</t>
  </si>
  <si>
    <t>LADYBRAND</t>
  </si>
  <si>
    <t xml:space="preserve">PANORAMA MOTORS                    </t>
  </si>
  <si>
    <t>MR THEART</t>
  </si>
  <si>
    <t>DEBBIE</t>
  </si>
  <si>
    <t>POD received from cell 0718189073 M</t>
  </si>
  <si>
    <t>BETHL</t>
  </si>
  <si>
    <t>BETHLEHEM</t>
  </si>
  <si>
    <t xml:space="preserve">SCOTT AUTO                         </t>
  </si>
  <si>
    <t>LITER VAN WYK</t>
  </si>
  <si>
    <t>LAUREN</t>
  </si>
  <si>
    <t>POD received from cell 0583032828 M</t>
  </si>
  <si>
    <t>RDX</t>
  </si>
  <si>
    <t xml:space="preserve">NORTHCLIFF EXCHANGE CARS           </t>
  </si>
  <si>
    <t>YUSUF</t>
  </si>
  <si>
    <t>WILLIE</t>
  </si>
  <si>
    <t>RDL</t>
  </si>
  <si>
    <t>WORCE</t>
  </si>
  <si>
    <t>WORCESTER</t>
  </si>
  <si>
    <t xml:space="preserve">AO MOTORS                          </t>
  </si>
  <si>
    <t>H ODENDAM</t>
  </si>
  <si>
    <t>AO MOTORS</t>
  </si>
  <si>
    <t>SIGN ILLEDGE</t>
  </si>
  <si>
    <t>RD3</t>
  </si>
  <si>
    <t>capet</t>
  </si>
  <si>
    <t xml:space="preserve">SMG                                </t>
  </si>
  <si>
    <t>NICHOLAS</t>
  </si>
  <si>
    <t>TINNEKE</t>
  </si>
  <si>
    <t>POD received from cell 0731234559 M</t>
  </si>
  <si>
    <t>VRYHE</t>
  </si>
  <si>
    <t>VRYHEID</t>
  </si>
  <si>
    <t xml:space="preserve">VRYHEID NISSAN                     </t>
  </si>
  <si>
    <t>TRACEY</t>
  </si>
  <si>
    <t>SIGNED</t>
  </si>
  <si>
    <t>KLERK</t>
  </si>
  <si>
    <t>KLERKSDORP</t>
  </si>
  <si>
    <t xml:space="preserve">BEREA MOTORS                       </t>
  </si>
  <si>
    <t>FRIKKIE DU TOIT</t>
  </si>
  <si>
    <t>FLORENCE</t>
  </si>
  <si>
    <t>POD received from cell 0734907151 M</t>
  </si>
  <si>
    <t>RD1</t>
  </si>
  <si>
    <t>POTCH</t>
  </si>
  <si>
    <t>POTCHEFSTROOM</t>
  </si>
  <si>
    <t xml:space="preserve">DATA MOTORS                        </t>
  </si>
  <si>
    <t>LESLE VAN DER SHIFF</t>
  </si>
  <si>
    <t>C Stoltz</t>
  </si>
  <si>
    <t>POD received from cell 0798449264 M</t>
  </si>
  <si>
    <t xml:space="preserve">HOFMEYER   SON                     </t>
  </si>
  <si>
    <t>HENRE</t>
  </si>
  <si>
    <t>vijoen</t>
  </si>
  <si>
    <t>GONUB</t>
  </si>
  <si>
    <t>GONUBIE</t>
  </si>
  <si>
    <t xml:space="preserve">TIRRAM AUTOWHEELS                  </t>
  </si>
  <si>
    <t>EDWARD</t>
  </si>
  <si>
    <t>diane</t>
  </si>
  <si>
    <t>POD received from cell 0845733114 M</t>
  </si>
  <si>
    <t>rd2</t>
  </si>
  <si>
    <t>PINET</t>
  </si>
  <si>
    <t>PINETOWN</t>
  </si>
  <si>
    <t xml:space="preserve">ALPINE MAN TRUCK   PART            </t>
  </si>
  <si>
    <t>MARK</t>
  </si>
  <si>
    <t>Rodney</t>
  </si>
  <si>
    <t>POD received from cell 0625063292 M</t>
  </si>
  <si>
    <t>rd1</t>
  </si>
  <si>
    <t>QUEEN</t>
  </si>
  <si>
    <t>QUEENSTOWN</t>
  </si>
  <si>
    <t xml:space="preserve">GM JACKSON PRE OWNED               </t>
  </si>
  <si>
    <t>ADRIAN</t>
  </si>
  <si>
    <t>wabo</t>
  </si>
  <si>
    <t xml:space="preserve">LES MICHAELS INSURANCER            </t>
  </si>
  <si>
    <t>JEANETTE</t>
  </si>
  <si>
    <t>JANET</t>
  </si>
  <si>
    <t>preto</t>
  </si>
  <si>
    <t>PRETORIA</t>
  </si>
  <si>
    <t xml:space="preserve">SMART WHEELS                       </t>
  </si>
  <si>
    <t>SHANTA</t>
  </si>
  <si>
    <t>SHAKEERA</t>
  </si>
  <si>
    <t>BOKSB</t>
  </si>
  <si>
    <t>BOKSBURG</t>
  </si>
  <si>
    <t xml:space="preserve">MATRON WIDE TRUCKS                 </t>
  </si>
  <si>
    <t>RIA VAN ROOYEN</t>
  </si>
  <si>
    <t>RIA</t>
  </si>
  <si>
    <t>PIET1</t>
  </si>
  <si>
    <t>PIETERMARITZBURG</t>
  </si>
  <si>
    <t xml:space="preserve">SILVER SOLUTIONS                   </t>
  </si>
  <si>
    <t>MIKE</t>
  </si>
  <si>
    <t>sumata</t>
  </si>
  <si>
    <t>VELDR</t>
  </si>
  <si>
    <t>VELDRIFT</t>
  </si>
  <si>
    <t xml:space="preserve">GREG GRUNTON ASESSING              </t>
  </si>
  <si>
    <t>LYDIA</t>
  </si>
  <si>
    <t>GREG GRUNTON</t>
  </si>
  <si>
    <t>POD received from cell 0783505655 M</t>
  </si>
  <si>
    <t xml:space="preserve">SIGNATURE                          </t>
  </si>
  <si>
    <t>NICOLE</t>
  </si>
  <si>
    <t>VANDE</t>
  </si>
  <si>
    <t>VANDERBIJLPARK</t>
  </si>
  <si>
    <t xml:space="preserve">SHORE TERM TRUST BROKERS           </t>
  </si>
  <si>
    <t>ISABEL</t>
  </si>
  <si>
    <t xml:space="preserve">BETHLEHEM NISAN                    </t>
  </si>
  <si>
    <t>RETHA</t>
  </si>
  <si>
    <t>..</t>
  </si>
  <si>
    <t xml:space="preserve">CARS ON CAPE                       </t>
  </si>
  <si>
    <t>TANNE</t>
  </si>
  <si>
    <t>Chris Botha</t>
  </si>
  <si>
    <t>POD received from cell 0836899932 M</t>
  </si>
  <si>
    <t>NEWCA</t>
  </si>
  <si>
    <t>NEWCASTLE</t>
  </si>
  <si>
    <t xml:space="preserve">MAP AUTO SPARES                    </t>
  </si>
  <si>
    <t>COSSIM</t>
  </si>
  <si>
    <t>ANIFF</t>
  </si>
  <si>
    <t>j17988</t>
  </si>
  <si>
    <t>DURBA</t>
  </si>
  <si>
    <t>DURBAN</t>
  </si>
  <si>
    <t xml:space="preserve">TRANBUNION CREDIT BUREAU           </t>
  </si>
  <si>
    <t xml:space="preserve">TRANSUNION CREDIT BERAUS           </t>
  </si>
  <si>
    <t>JO  ANNE SIEBRITZ</t>
  </si>
  <si>
    <t>NABS SHAIK</t>
  </si>
  <si>
    <t>ROBER</t>
  </si>
  <si>
    <t>ROBERTSON</t>
  </si>
  <si>
    <t xml:space="preserve">AR TOYOTA                          </t>
  </si>
  <si>
    <t>PIETER</t>
  </si>
  <si>
    <t>THEBA</t>
  </si>
  <si>
    <t>POD received from cell 0763131430 M</t>
  </si>
  <si>
    <t>RD4</t>
  </si>
  <si>
    <t xml:space="preserve">CO HARRISON SIGNATURE              </t>
  </si>
  <si>
    <t>MR HARRISON</t>
  </si>
  <si>
    <t>harryson</t>
  </si>
  <si>
    <t>POD received from cell 0624916044 M</t>
  </si>
  <si>
    <t xml:space="preserve">BROOMSBURG INV CARS                </t>
  </si>
  <si>
    <t>SHHMEDA</t>
  </si>
  <si>
    <t>christopher</t>
  </si>
  <si>
    <t>POD received from cell 0738058187 M</t>
  </si>
  <si>
    <t xml:space="preserve">KEMPTE SEDGEMCK                    </t>
  </si>
  <si>
    <t>sankie</t>
  </si>
  <si>
    <t xml:space="preserve">CAR S TRUCK NEWLANDS               </t>
  </si>
  <si>
    <t>ANTHON</t>
  </si>
  <si>
    <t>...</t>
  </si>
  <si>
    <t>SIGNATURE</t>
  </si>
  <si>
    <t xml:space="preserve">AMIEN S ASSOCIATES                 </t>
  </si>
  <si>
    <t>RUSHME HENDICKS</t>
  </si>
  <si>
    <t>r Hendricks</t>
  </si>
  <si>
    <t>POD received from cell 0713001681 M</t>
  </si>
  <si>
    <t xml:space="preserve">MIDCITY MOTORS                     </t>
  </si>
  <si>
    <t>MR CHMMIE</t>
  </si>
  <si>
    <t>ILLEG</t>
  </si>
  <si>
    <t xml:space="preserve">NATRONNOIDE TRUCKS                 </t>
  </si>
  <si>
    <t xml:space="preserve">MCCATHY LRC DURBAN                 </t>
  </si>
  <si>
    <t>DIANE</t>
  </si>
  <si>
    <t>kim</t>
  </si>
  <si>
    <t>MOSSE</t>
  </si>
  <si>
    <t>MOSSEL BAY</t>
  </si>
  <si>
    <t xml:space="preserve">NEDBANK MOSSELBAY                  </t>
  </si>
  <si>
    <t>DEON SMITH</t>
  </si>
  <si>
    <t>DEON</t>
  </si>
  <si>
    <t>POD received from cell 0638826118 M</t>
  </si>
  <si>
    <t>TONGA</t>
  </si>
  <si>
    <t>TONGAAT</t>
  </si>
  <si>
    <t xml:space="preserve">OCEAN USED SPARES                  </t>
  </si>
  <si>
    <t>JAY</t>
  </si>
  <si>
    <t>illeg</t>
  </si>
  <si>
    <t xml:space="preserve">AI AUTOBAN                         </t>
  </si>
  <si>
    <t>HSAKIN</t>
  </si>
  <si>
    <t>Chantelle</t>
  </si>
  <si>
    <t>EAST</t>
  </si>
  <si>
    <t>EAST LONDON</t>
  </si>
  <si>
    <t xml:space="preserve">REAHN ROHMER                       </t>
  </si>
  <si>
    <t>TRACY</t>
  </si>
  <si>
    <t>t dgs</t>
  </si>
  <si>
    <t xml:space="preserve">MMA SUITZAM   ASSOCIATES           </t>
  </si>
  <si>
    <t>MOHAMMED</t>
  </si>
  <si>
    <t>saabert</t>
  </si>
  <si>
    <t>POD received from cell 0732237417 M</t>
  </si>
  <si>
    <t>LESO2</t>
  </si>
  <si>
    <t>LESOTHO(OUTLYING ONLY!)</t>
  </si>
  <si>
    <t xml:space="preserve">LESOTHO METRONAL GEN               </t>
  </si>
  <si>
    <t>MOSEBI</t>
  </si>
  <si>
    <t>MATSEPO</t>
  </si>
  <si>
    <t>OUT / FUE / IFL / Ndc</t>
  </si>
  <si>
    <t>LES2</t>
  </si>
  <si>
    <t>DELMA</t>
  </si>
  <si>
    <t>DELMAS</t>
  </si>
  <si>
    <t xml:space="preserve">DELMAS MISSAM                      </t>
  </si>
  <si>
    <t>DIETER</t>
  </si>
  <si>
    <t>DELMAS MISSAM</t>
  </si>
  <si>
    <t>POD received from cell 0787268361 M</t>
  </si>
  <si>
    <t>RDD</t>
  </si>
  <si>
    <t>GEORG</t>
  </si>
  <si>
    <t>GEORGE</t>
  </si>
  <si>
    <t xml:space="preserve">SCHRISER BMW                       </t>
  </si>
  <si>
    <t>GAITH</t>
  </si>
  <si>
    <t>m de villiers</t>
  </si>
  <si>
    <t xml:space="preserve">AMPHIMA                            </t>
  </si>
  <si>
    <t>KOBIE</t>
  </si>
  <si>
    <t>ALLEN</t>
  </si>
  <si>
    <t>PORT4</t>
  </si>
  <si>
    <t>PORT SHEPSTONE</t>
  </si>
  <si>
    <t xml:space="preserve">SHAUN RHAM AND ASSOCIATES          </t>
  </si>
  <si>
    <t>MATHREN</t>
  </si>
  <si>
    <t>SHAUN RHAM AND ASSOCIATES</t>
  </si>
  <si>
    <t>ssh</t>
  </si>
  <si>
    <t>POD received from cell 0612743370 M</t>
  </si>
  <si>
    <t xml:space="preserve">THYN M SOMERSET WEST               </t>
  </si>
  <si>
    <t>V Gallant</t>
  </si>
  <si>
    <t>POD received from cell 0832479776 M</t>
  </si>
  <si>
    <t>PIET2</t>
  </si>
  <si>
    <t>PIETERSBURG</t>
  </si>
  <si>
    <t xml:space="preserve">INSPECTRATOR POLOKWANE             </t>
  </si>
  <si>
    <t>ASHLER BROKORS</t>
  </si>
  <si>
    <t>mariaan</t>
  </si>
  <si>
    <t>POD received from cell 0766170219 M</t>
  </si>
  <si>
    <t>RICHA</t>
  </si>
  <si>
    <t>RICHARDS BAY</t>
  </si>
  <si>
    <t xml:space="preserve">TONGAWIZI MOTORS                   </t>
  </si>
  <si>
    <t>KERIN</t>
  </si>
  <si>
    <t>yolandi</t>
  </si>
  <si>
    <t>POD received from cell 0782891983 M</t>
  </si>
  <si>
    <t>EMPAN</t>
  </si>
  <si>
    <t>EMPANGENI</t>
  </si>
  <si>
    <t xml:space="preserve">RIZNIE MOTORS                      </t>
  </si>
  <si>
    <t>ENGELA</t>
  </si>
  <si>
    <t>engela</t>
  </si>
  <si>
    <t>MMABA</t>
  </si>
  <si>
    <t>MMABATHO</t>
  </si>
  <si>
    <t xml:space="preserve">BONDS MOTORS WORLD                 </t>
  </si>
  <si>
    <t>MOHAMED</t>
  </si>
  <si>
    <t>MUHAMMED</t>
  </si>
  <si>
    <t>POD received from cell 0781721473 M</t>
  </si>
  <si>
    <t xml:space="preserve">IMPERIAL; FORSD MOTORS GEORGE      </t>
  </si>
  <si>
    <t>l kallis</t>
  </si>
  <si>
    <t>BENON</t>
  </si>
  <si>
    <t>BENONI</t>
  </si>
  <si>
    <t xml:space="preserve">BACOCK                             </t>
  </si>
  <si>
    <t>JAN MARIUTS</t>
  </si>
  <si>
    <t>LEBOGANG</t>
  </si>
  <si>
    <t xml:space="preserve">SUKURI                             </t>
  </si>
  <si>
    <t>MICHEAL</t>
  </si>
  <si>
    <t>Anne jacobs</t>
  </si>
  <si>
    <t>POD received from cell 0826688138 M</t>
  </si>
  <si>
    <t xml:space="preserve">RUTHRO PROPERTIES                  </t>
  </si>
  <si>
    <t>CHRISTO</t>
  </si>
  <si>
    <t>lunga</t>
  </si>
  <si>
    <t xml:space="preserve">15 GROUP DIVISION                  </t>
  </si>
  <si>
    <t>CHRISTNA</t>
  </si>
  <si>
    <t>WILMA</t>
  </si>
  <si>
    <t>HERMA</t>
  </si>
  <si>
    <t>HERMANUS</t>
  </si>
  <si>
    <t xml:space="preserve">GATEWAY CAR SALES                  </t>
  </si>
  <si>
    <t>IRENE</t>
  </si>
  <si>
    <t>I VAN ZYL</t>
  </si>
  <si>
    <t>POD received from cell 0736117146 M</t>
  </si>
  <si>
    <t>WELKO</t>
  </si>
  <si>
    <t>WELKOM</t>
  </si>
  <si>
    <t xml:space="preserve">NISSAN                             </t>
  </si>
  <si>
    <t>DE WET GREYLINA</t>
  </si>
  <si>
    <t xml:space="preserve">EUGENE                        </t>
  </si>
  <si>
    <t xml:space="preserve">                                        </t>
  </si>
  <si>
    <t xml:space="preserve">PROSTON LAB-TECH LTD               </t>
  </si>
  <si>
    <t>NASREEN</t>
  </si>
  <si>
    <t xml:space="preserve">ESKOM                              </t>
  </si>
  <si>
    <t>VENDOR MANAGEMENT</t>
  </si>
  <si>
    <t>THABISILE</t>
  </si>
  <si>
    <t>TRICH</t>
  </si>
  <si>
    <t>TRICHARDT</t>
  </si>
  <si>
    <t xml:space="preserve">USCOT CAR CENTRE                   </t>
  </si>
  <si>
    <t>LISA</t>
  </si>
  <si>
    <t>LISEL</t>
  </si>
  <si>
    <t xml:space="preserve">ED JOHNSTONE ASSESSING SERVICE     </t>
  </si>
  <si>
    <t>ED JOHNSTONE</t>
  </si>
  <si>
    <t>JOHNSTONE</t>
  </si>
  <si>
    <t xml:space="preserve">NIZZAN WORCESTER                   </t>
  </si>
  <si>
    <t>VLOR</t>
  </si>
  <si>
    <t>STEVEN</t>
  </si>
  <si>
    <t xml:space="preserve">LSL MOTOR                          </t>
  </si>
  <si>
    <t>LONBZA</t>
  </si>
  <si>
    <t>N A</t>
  </si>
  <si>
    <t>LOUBSER</t>
  </si>
  <si>
    <t>POD received from cell 0763378994 M</t>
  </si>
  <si>
    <t xml:space="preserve">THUNDER CYCLES                     </t>
  </si>
  <si>
    <t>JC VOSLOO</t>
  </si>
  <si>
    <t xml:space="preserve">MICHELLE                      </t>
  </si>
  <si>
    <t xml:space="preserve">TRANSUNION-22ND FLR                </t>
  </si>
  <si>
    <t xml:space="preserve">LES MICHACHS INSURANCE             </t>
  </si>
  <si>
    <t xml:space="preserve">SILVER SOLUTION                    </t>
  </si>
  <si>
    <t>sumaya</t>
  </si>
  <si>
    <t>POD received from cell 0782274968 M</t>
  </si>
  <si>
    <t xml:space="preserve">TIRHANI AUCTIONEERS                </t>
  </si>
  <si>
    <t>JADE</t>
  </si>
  <si>
    <t>SPRI3</t>
  </si>
  <si>
    <t>SPRINGS</t>
  </si>
  <si>
    <t xml:space="preserve">A-Z INSURANCE                      </t>
  </si>
  <si>
    <t>BASIL</t>
  </si>
  <si>
    <t>CLAUDINE</t>
  </si>
  <si>
    <t>KINGW</t>
  </si>
  <si>
    <t>KINGWILLIAMSTOWN</t>
  </si>
  <si>
    <t xml:space="preserve">LOOPHOLE TRADING   INVESTMENT      </t>
  </si>
  <si>
    <t>SWART DE WET</t>
  </si>
  <si>
    <t>claudine</t>
  </si>
  <si>
    <t>POD received from cell 0836598381 M</t>
  </si>
  <si>
    <t xml:space="preserve">LYNN SCHOEMAN BMW                  </t>
  </si>
  <si>
    <t>GAVIN VAN TONDER</t>
  </si>
  <si>
    <t>Mariska</t>
  </si>
  <si>
    <t>POD received from cell 0792871564 M</t>
  </si>
  <si>
    <t xml:space="preserve">BOSTON LAB TECH                    </t>
  </si>
  <si>
    <t xml:space="preserve">AL AUTOBAM                         </t>
  </si>
  <si>
    <t>SHAAKIRH</t>
  </si>
  <si>
    <t xml:space="preserve">Chanelle                      </t>
  </si>
  <si>
    <t xml:space="preserve">POD received from cell 0836899932 M     </t>
  </si>
  <si>
    <t>FRIKKIE</t>
  </si>
  <si>
    <t>Mark</t>
  </si>
  <si>
    <t xml:space="preserve">HERMANUS TOYOTA                    </t>
  </si>
  <si>
    <t>JULIAN</t>
  </si>
  <si>
    <t>J DE KOCK</t>
  </si>
  <si>
    <t>POD received from cell 0712080686 M</t>
  </si>
  <si>
    <t>LITEL VAN WYK</t>
  </si>
  <si>
    <t>LAUREN SCOT</t>
  </si>
  <si>
    <t xml:space="preserve">STELZ AUTO                         </t>
  </si>
  <si>
    <t xml:space="preserve">BONDS MOTOR WORLD                  </t>
  </si>
  <si>
    <t>john</t>
  </si>
  <si>
    <t xml:space="preserve">NATIONWIDE TIMERS                  </t>
  </si>
  <si>
    <t>KEMPT</t>
  </si>
  <si>
    <t>KEMPTON PARK</t>
  </si>
  <si>
    <t xml:space="preserve">VERSAFLEX INSURANCE BROKERS        </t>
  </si>
  <si>
    <t>CAROL DODD</t>
  </si>
  <si>
    <t>carol</t>
  </si>
  <si>
    <t>POD received from cell 0739448817 M</t>
  </si>
  <si>
    <t xml:space="preserve">LEILES TOYOTA                      </t>
  </si>
  <si>
    <t>MYNAND</t>
  </si>
  <si>
    <t>THANDIWE</t>
  </si>
  <si>
    <t>IFL / FUE</t>
  </si>
  <si>
    <t>SIBONGILE</t>
  </si>
  <si>
    <t xml:space="preserve">PIETER ROSSOUW                     </t>
  </si>
  <si>
    <t xml:space="preserve">PIETER ROSSOUW                </t>
  </si>
  <si>
    <t xml:space="preserve">POD received from cell 0797726160 M     </t>
  </si>
  <si>
    <t xml:space="preserve">KEY GROUP PINETOWN                 </t>
  </si>
  <si>
    <t>JUSTIN LEWIS</t>
  </si>
  <si>
    <t>NATALIE</t>
  </si>
  <si>
    <t>EAR / FUE</t>
  </si>
  <si>
    <t xml:space="preserve">SUPERTEC DURBAN                    </t>
  </si>
  <si>
    <t>SHAMIR</t>
  </si>
  <si>
    <t>Ashley</t>
  </si>
  <si>
    <t>Account Total</t>
  </si>
  <si>
    <t>SDRASCD7  DATE : 01/08/17 TIME : 08:20:47</t>
  </si>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</sst>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92"/>
  <sheetViews>
    <sheetView tabSelected="1" workbookViewId="0">
      <selection activeCell="BO90" sqref="BO90"/>
    </sheetView>
  </sheetViews>
  <sheetFormatPr defaultRowHeight="15"/>
  <cols>
    <col min="6" max="6" width="11.85546875" customWidth="1"/>
  </cols>
  <sheetData>
    <row r="1" spans="1:91">
      <c r="A1" t="s">
        <v>399</v>
      </c>
    </row>
    <row r="2" spans="1:91">
      <c r="A2" t="s">
        <v>400</v>
      </c>
      <c r="B2" t="s">
        <v>401</v>
      </c>
      <c r="C2" t="s">
        <v>402</v>
      </c>
      <c r="D2" t="s">
        <v>403</v>
      </c>
      <c r="E2" t="s">
        <v>404</v>
      </c>
      <c r="F2" t="s">
        <v>405</v>
      </c>
      <c r="G2" t="s">
        <v>406</v>
      </c>
      <c r="H2" t="s">
        <v>407</v>
      </c>
      <c r="I2" t="s">
        <v>408</v>
      </c>
      <c r="J2" t="s">
        <v>409</v>
      </c>
      <c r="K2" t="s">
        <v>410</v>
      </c>
      <c r="L2" t="s">
        <v>411</v>
      </c>
      <c r="M2" t="s">
        <v>412</v>
      </c>
      <c r="N2" t="s">
        <v>413</v>
      </c>
      <c r="O2" t="s">
        <v>414</v>
      </c>
      <c r="P2" t="s">
        <v>415</v>
      </c>
      <c r="Q2" t="s">
        <v>416</v>
      </c>
      <c r="R2" t="s">
        <v>417</v>
      </c>
      <c r="S2" t="s">
        <v>418</v>
      </c>
      <c r="T2" t="s">
        <v>417</v>
      </c>
      <c r="U2" t="s">
        <v>419</v>
      </c>
      <c r="V2" t="s">
        <v>417</v>
      </c>
      <c r="W2" t="s">
        <v>420</v>
      </c>
      <c r="X2" t="s">
        <v>417</v>
      </c>
      <c r="Y2" t="s">
        <v>421</v>
      </c>
      <c r="Z2" t="s">
        <v>417</v>
      </c>
      <c r="AA2" t="s">
        <v>422</v>
      </c>
      <c r="AB2" t="s">
        <v>417</v>
      </c>
      <c r="AC2" t="s">
        <v>423</v>
      </c>
      <c r="AD2" t="s">
        <v>417</v>
      </c>
      <c r="AE2" t="s">
        <v>424</v>
      </c>
      <c r="AF2" t="s">
        <v>417</v>
      </c>
      <c r="AG2" t="s">
        <v>425</v>
      </c>
      <c r="AH2" t="s">
        <v>417</v>
      </c>
      <c r="AI2" t="s">
        <v>426</v>
      </c>
      <c r="AJ2" t="s">
        <v>417</v>
      </c>
      <c r="AK2" t="s">
        <v>35</v>
      </c>
      <c r="AL2" t="s">
        <v>417</v>
      </c>
      <c r="AM2" t="s">
        <v>427</v>
      </c>
      <c r="AN2" t="s">
        <v>417</v>
      </c>
      <c r="AO2" t="s">
        <v>428</v>
      </c>
      <c r="AP2" t="s">
        <v>417</v>
      </c>
      <c r="AQ2" t="s">
        <v>429</v>
      </c>
      <c r="AR2" t="s">
        <v>417</v>
      </c>
      <c r="AS2" t="s">
        <v>430</v>
      </c>
      <c r="AT2" t="s">
        <v>417</v>
      </c>
      <c r="AU2" t="s">
        <v>431</v>
      </c>
      <c r="AV2" t="s">
        <v>417</v>
      </c>
      <c r="AW2" t="s">
        <v>432</v>
      </c>
      <c r="AX2" t="s">
        <v>417</v>
      </c>
      <c r="AY2" t="s">
        <v>433</v>
      </c>
      <c r="AZ2" t="s">
        <v>417</v>
      </c>
      <c r="BA2" t="s">
        <v>434</v>
      </c>
      <c r="BB2" t="s">
        <v>417</v>
      </c>
      <c r="BC2" t="s">
        <v>435</v>
      </c>
      <c r="BD2" t="s">
        <v>417</v>
      </c>
      <c r="BE2" t="s">
        <v>436</v>
      </c>
      <c r="BF2" t="s">
        <v>417</v>
      </c>
      <c r="BG2" t="s">
        <v>437</v>
      </c>
      <c r="BH2" t="s">
        <v>438</v>
      </c>
      <c r="BI2" t="s">
        <v>439</v>
      </c>
      <c r="BJ2" t="s">
        <v>440</v>
      </c>
      <c r="BK2" t="s">
        <v>441</v>
      </c>
      <c r="BL2" t="s">
        <v>442</v>
      </c>
      <c r="BM2" t="s">
        <v>443</v>
      </c>
      <c r="BN2" t="s">
        <v>444</v>
      </c>
      <c r="BO2" t="s">
        <v>445</v>
      </c>
      <c r="BP2" t="s">
        <v>446</v>
      </c>
      <c r="BQ2" t="s">
        <v>447</v>
      </c>
      <c r="BR2" t="s">
        <v>448</v>
      </c>
      <c r="BS2" t="s">
        <v>449</v>
      </c>
      <c r="BT2" t="s">
        <v>450</v>
      </c>
      <c r="BU2" t="s">
        <v>451</v>
      </c>
      <c r="BV2" t="s">
        <v>452</v>
      </c>
      <c r="BW2" t="s">
        <v>453</v>
      </c>
      <c r="BX2" t="s">
        <v>454</v>
      </c>
      <c r="BY2" t="s">
        <v>455</v>
      </c>
      <c r="BZ2" t="s">
        <v>456</v>
      </c>
      <c r="CA2" t="s">
        <v>457</v>
      </c>
      <c r="CB2" t="s">
        <v>458</v>
      </c>
      <c r="CC2" t="s">
        <v>459</v>
      </c>
      <c r="CD2" t="s">
        <v>460</v>
      </c>
      <c r="CE2" t="s">
        <v>461</v>
      </c>
      <c r="CF2" t="s">
        <v>462</v>
      </c>
      <c r="CG2" t="s">
        <v>463</v>
      </c>
      <c r="CH2" t="s">
        <v>464</v>
      </c>
      <c r="CI2" t="s">
        <v>465</v>
      </c>
      <c r="CJ2" t="s">
        <v>466</v>
      </c>
      <c r="CK2" t="s">
        <v>467</v>
      </c>
      <c r="CL2" t="s">
        <v>468</v>
      </c>
      <c r="CM2" t="s">
        <v>469</v>
      </c>
    </row>
    <row r="3" spans="1:91">
      <c r="A3" t="s">
        <v>0</v>
      </c>
      <c r="B3" t="s">
        <v>1</v>
      </c>
      <c r="C3" t="s">
        <v>2</v>
      </c>
      <c r="E3" t="str">
        <f>"009936325163"</f>
        <v>009936325163</v>
      </c>
      <c r="F3" s="1">
        <v>42920</v>
      </c>
      <c r="G3">
        <v>201801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t="s">
        <v>9</v>
      </c>
      <c r="O3" t="s">
        <v>10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23.92</v>
      </c>
      <c r="AN3">
        <v>0</v>
      </c>
      <c r="AO3">
        <v>0</v>
      </c>
      <c r="AP3">
        <v>0</v>
      </c>
      <c r="AQ3">
        <v>0</v>
      </c>
      <c r="AR3">
        <v>0</v>
      </c>
      <c r="AS3">
        <v>97.57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326.25</v>
      </c>
      <c r="BM3">
        <v>0</v>
      </c>
      <c r="BN3">
        <v>326.25</v>
      </c>
      <c r="BO3">
        <v>326.25</v>
      </c>
      <c r="BQ3" t="s">
        <v>11</v>
      </c>
      <c r="BR3" t="s">
        <v>12</v>
      </c>
      <c r="BS3" s="1">
        <v>42923</v>
      </c>
      <c r="BT3" s="2">
        <v>0.12430555555555556</v>
      </c>
      <c r="BU3" t="s">
        <v>13</v>
      </c>
      <c r="BW3" t="s">
        <v>14</v>
      </c>
      <c r="BX3" t="s">
        <v>15</v>
      </c>
      <c r="BY3">
        <v>1200</v>
      </c>
      <c r="BZ3" t="s">
        <v>16</v>
      </c>
      <c r="CC3" t="s">
        <v>8</v>
      </c>
      <c r="CD3" t="s">
        <v>17</v>
      </c>
      <c r="CE3" t="s">
        <v>18</v>
      </c>
      <c r="CF3" s="1">
        <v>42928</v>
      </c>
      <c r="CI3">
        <v>0</v>
      </c>
      <c r="CJ3">
        <v>0</v>
      </c>
      <c r="CK3">
        <v>502</v>
      </c>
      <c r="CL3" t="s">
        <v>19</v>
      </c>
    </row>
    <row r="4" spans="1:91">
      <c r="A4" t="s">
        <v>0</v>
      </c>
      <c r="B4" t="s">
        <v>1</v>
      </c>
      <c r="C4" t="s">
        <v>2</v>
      </c>
      <c r="E4" t="str">
        <f>"009936325166"</f>
        <v>009936325166</v>
      </c>
      <c r="F4" s="1">
        <v>42920</v>
      </c>
      <c r="G4">
        <v>201801</v>
      </c>
      <c r="H4" t="s">
        <v>3</v>
      </c>
      <c r="I4" t="s">
        <v>4</v>
      </c>
      <c r="J4" t="s">
        <v>5</v>
      </c>
      <c r="K4" t="s">
        <v>6</v>
      </c>
      <c r="L4" t="s">
        <v>20</v>
      </c>
      <c r="M4" t="s">
        <v>21</v>
      </c>
      <c r="N4" t="s">
        <v>22</v>
      </c>
      <c r="O4" t="s">
        <v>23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30.73</v>
      </c>
      <c r="AN4">
        <v>0</v>
      </c>
      <c r="AO4">
        <v>0</v>
      </c>
      <c r="AP4">
        <v>0</v>
      </c>
      <c r="AQ4">
        <v>0</v>
      </c>
      <c r="AR4">
        <v>0</v>
      </c>
      <c r="AS4">
        <v>125.37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0.9</v>
      </c>
      <c r="BK4">
        <v>1</v>
      </c>
      <c r="BL4">
        <v>419.21</v>
      </c>
      <c r="BM4">
        <v>0</v>
      </c>
      <c r="BN4">
        <v>419.21</v>
      </c>
      <c r="BO4">
        <v>419.21</v>
      </c>
      <c r="BQ4" t="s">
        <v>24</v>
      </c>
      <c r="BR4" t="s">
        <v>12</v>
      </c>
      <c r="BS4" s="1">
        <v>42921</v>
      </c>
      <c r="BT4" s="2">
        <v>8.6805555555555566E-2</v>
      </c>
      <c r="BU4" t="s">
        <v>25</v>
      </c>
      <c r="BY4">
        <v>4505.49</v>
      </c>
      <c r="BZ4" t="s">
        <v>26</v>
      </c>
      <c r="CC4" t="s">
        <v>21</v>
      </c>
      <c r="CD4" t="s">
        <v>27</v>
      </c>
      <c r="CE4" t="s">
        <v>18</v>
      </c>
      <c r="CI4">
        <v>0</v>
      </c>
      <c r="CJ4">
        <v>0</v>
      </c>
      <c r="CK4">
        <v>521</v>
      </c>
      <c r="CL4" t="s">
        <v>19</v>
      </c>
    </row>
    <row r="5" spans="1:91">
      <c r="A5" t="s">
        <v>0</v>
      </c>
      <c r="B5" t="s">
        <v>1</v>
      </c>
      <c r="C5" t="s">
        <v>2</v>
      </c>
      <c r="E5" t="str">
        <f>"019910621950"</f>
        <v>019910621950</v>
      </c>
      <c r="F5" s="1">
        <v>42919</v>
      </c>
      <c r="G5">
        <v>201801</v>
      </c>
      <c r="H5" t="s">
        <v>28</v>
      </c>
      <c r="I5" t="s">
        <v>29</v>
      </c>
      <c r="J5" t="s">
        <v>5</v>
      </c>
      <c r="K5" t="s">
        <v>6</v>
      </c>
      <c r="L5" t="s">
        <v>3</v>
      </c>
      <c r="M5" t="s">
        <v>4</v>
      </c>
      <c r="N5" t="s">
        <v>5</v>
      </c>
      <c r="O5" t="s">
        <v>30</v>
      </c>
      <c r="P5" t="str">
        <f>"5121                          "</f>
        <v xml:space="preserve">5121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4.37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41.81</v>
      </c>
      <c r="BM5">
        <v>5.85</v>
      </c>
      <c r="BN5">
        <v>47.66</v>
      </c>
      <c r="BO5">
        <v>47.66</v>
      </c>
      <c r="BQ5" t="s">
        <v>31</v>
      </c>
      <c r="BR5" t="s">
        <v>32</v>
      </c>
      <c r="BS5" s="1">
        <v>42920</v>
      </c>
      <c r="BT5" s="2">
        <v>0.41180555555555554</v>
      </c>
      <c r="BU5" t="s">
        <v>33</v>
      </c>
      <c r="BV5" t="s">
        <v>34</v>
      </c>
      <c r="BY5">
        <v>1200</v>
      </c>
      <c r="BZ5" t="s">
        <v>35</v>
      </c>
      <c r="CA5" t="s">
        <v>36</v>
      </c>
      <c r="CC5" t="s">
        <v>4</v>
      </c>
      <c r="CD5">
        <v>2196</v>
      </c>
      <c r="CE5" t="s">
        <v>18</v>
      </c>
      <c r="CF5" s="1">
        <v>42945</v>
      </c>
      <c r="CI5">
        <v>1</v>
      </c>
      <c r="CJ5">
        <v>1</v>
      </c>
      <c r="CK5">
        <v>21</v>
      </c>
      <c r="CL5" t="s">
        <v>19</v>
      </c>
    </row>
    <row r="6" spans="1:91">
      <c r="A6" t="s">
        <v>0</v>
      </c>
      <c r="B6" t="s">
        <v>1</v>
      </c>
      <c r="C6" t="s">
        <v>2</v>
      </c>
      <c r="E6" t="str">
        <f>"009936325168"</f>
        <v>009936325168</v>
      </c>
      <c r="F6" s="1">
        <v>42920</v>
      </c>
      <c r="G6">
        <v>201801</v>
      </c>
      <c r="H6" t="s">
        <v>3</v>
      </c>
      <c r="I6" t="s">
        <v>4</v>
      </c>
      <c r="J6" t="s">
        <v>5</v>
      </c>
      <c r="K6" t="s">
        <v>6</v>
      </c>
      <c r="L6" t="s">
        <v>37</v>
      </c>
      <c r="M6" t="s">
        <v>38</v>
      </c>
      <c r="N6" t="s">
        <v>39</v>
      </c>
      <c r="O6" t="s">
        <v>40</v>
      </c>
      <c r="P6" t="str">
        <f t="shared" ref="P6:P26" si="0"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7.52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0.5</v>
      </c>
      <c r="BJ6">
        <v>0.2</v>
      </c>
      <c r="BK6">
        <v>1</v>
      </c>
      <c r="BL6">
        <v>76.87</v>
      </c>
      <c r="BM6">
        <v>10.76</v>
      </c>
      <c r="BN6">
        <v>87.63</v>
      </c>
      <c r="BO6">
        <v>87.63</v>
      </c>
      <c r="BQ6" t="s">
        <v>41</v>
      </c>
      <c r="BR6" t="s">
        <v>12</v>
      </c>
      <c r="BS6" s="1">
        <v>42921</v>
      </c>
      <c r="BT6" s="2">
        <v>0.60069444444444442</v>
      </c>
      <c r="BU6" t="s">
        <v>42</v>
      </c>
      <c r="BV6" t="s">
        <v>34</v>
      </c>
      <c r="BY6">
        <v>1200</v>
      </c>
      <c r="CC6" t="s">
        <v>38</v>
      </c>
      <c r="CD6">
        <v>1930</v>
      </c>
      <c r="CE6" t="s">
        <v>18</v>
      </c>
      <c r="CF6" s="1">
        <v>42945</v>
      </c>
      <c r="CI6">
        <v>1</v>
      </c>
      <c r="CJ6">
        <v>1</v>
      </c>
      <c r="CK6" t="s">
        <v>43</v>
      </c>
      <c r="CL6" t="s">
        <v>19</v>
      </c>
    </row>
    <row r="7" spans="1:91">
      <c r="A7" t="s">
        <v>0</v>
      </c>
      <c r="B7" t="s">
        <v>1</v>
      </c>
      <c r="C7" t="s">
        <v>2</v>
      </c>
      <c r="E7" t="str">
        <f>"009936325227"</f>
        <v>009936325227</v>
      </c>
      <c r="F7" s="1">
        <v>42920</v>
      </c>
      <c r="G7">
        <v>201801</v>
      </c>
      <c r="H7" t="s">
        <v>3</v>
      </c>
      <c r="I7" t="s">
        <v>4</v>
      </c>
      <c r="J7" t="s">
        <v>5</v>
      </c>
      <c r="K7" t="s">
        <v>6</v>
      </c>
      <c r="L7" t="s">
        <v>44</v>
      </c>
      <c r="M7" t="s">
        <v>45</v>
      </c>
      <c r="N7" t="s">
        <v>46</v>
      </c>
      <c r="O7" t="s">
        <v>40</v>
      </c>
      <c r="P7" t="str">
        <f t="shared" si="0"/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8.9499999999999993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0.8</v>
      </c>
      <c r="BJ7">
        <v>1</v>
      </c>
      <c r="BK7">
        <v>1</v>
      </c>
      <c r="BL7">
        <v>90.59</v>
      </c>
      <c r="BM7">
        <v>12.68</v>
      </c>
      <c r="BN7">
        <v>103.27</v>
      </c>
      <c r="BO7">
        <v>103.27</v>
      </c>
      <c r="BQ7" t="s">
        <v>47</v>
      </c>
      <c r="BR7" t="s">
        <v>12</v>
      </c>
      <c r="BS7" s="1">
        <v>42921</v>
      </c>
      <c r="BT7" s="2">
        <v>0.4375</v>
      </c>
      <c r="BU7" t="s">
        <v>48</v>
      </c>
      <c r="BV7" t="s">
        <v>34</v>
      </c>
      <c r="BY7">
        <v>4809.88</v>
      </c>
      <c r="CA7" t="s">
        <v>49</v>
      </c>
      <c r="CC7" t="s">
        <v>45</v>
      </c>
      <c r="CD7">
        <v>6065</v>
      </c>
      <c r="CE7" t="s">
        <v>18</v>
      </c>
      <c r="CF7" s="1">
        <v>42945</v>
      </c>
      <c r="CI7">
        <v>2</v>
      </c>
      <c r="CJ7">
        <v>1</v>
      </c>
      <c r="CK7" t="s">
        <v>50</v>
      </c>
      <c r="CL7" t="s">
        <v>19</v>
      </c>
    </row>
    <row r="8" spans="1:91">
      <c r="A8" t="s">
        <v>0</v>
      </c>
      <c r="B8" t="s">
        <v>1</v>
      </c>
      <c r="C8" t="s">
        <v>2</v>
      </c>
      <c r="E8" t="str">
        <f>"009936325221"</f>
        <v>009936325221</v>
      </c>
      <c r="F8" s="1">
        <v>42920</v>
      </c>
      <c r="G8">
        <v>201801</v>
      </c>
      <c r="H8" t="s">
        <v>3</v>
      </c>
      <c r="I8" t="s">
        <v>4</v>
      </c>
      <c r="J8" t="s">
        <v>5</v>
      </c>
      <c r="K8" t="s">
        <v>6</v>
      </c>
      <c r="L8" t="s">
        <v>51</v>
      </c>
      <c r="M8" t="s">
        <v>52</v>
      </c>
      <c r="N8" t="s">
        <v>53</v>
      </c>
      <c r="O8" t="s">
        <v>40</v>
      </c>
      <c r="P8" t="str">
        <f t="shared" si="0"/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10.66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106.92</v>
      </c>
      <c r="BM8">
        <v>14.97</v>
      </c>
      <c r="BN8">
        <v>121.89</v>
      </c>
      <c r="BO8">
        <v>121.89</v>
      </c>
      <c r="BQ8" t="s">
        <v>54</v>
      </c>
      <c r="BR8" t="s">
        <v>12</v>
      </c>
      <c r="BS8" s="1">
        <v>42921</v>
      </c>
      <c r="BT8" s="2">
        <v>0.49722222222222223</v>
      </c>
      <c r="BU8" t="s">
        <v>55</v>
      </c>
      <c r="BV8" t="s">
        <v>34</v>
      </c>
      <c r="BY8">
        <v>1200</v>
      </c>
      <c r="CC8" t="s">
        <v>52</v>
      </c>
      <c r="CD8">
        <v>8460</v>
      </c>
      <c r="CE8" t="s">
        <v>18</v>
      </c>
      <c r="CF8" s="1">
        <v>42943</v>
      </c>
      <c r="CI8">
        <v>1</v>
      </c>
      <c r="CJ8">
        <v>1</v>
      </c>
      <c r="CK8" t="s">
        <v>56</v>
      </c>
      <c r="CL8" t="s">
        <v>19</v>
      </c>
    </row>
    <row r="9" spans="1:91">
      <c r="A9" t="s">
        <v>0</v>
      </c>
      <c r="B9" t="s">
        <v>1</v>
      </c>
      <c r="C9" t="s">
        <v>2</v>
      </c>
      <c r="E9" t="str">
        <f>"009936325228"</f>
        <v>009936325228</v>
      </c>
      <c r="F9" s="1">
        <v>42920</v>
      </c>
      <c r="G9">
        <v>201801</v>
      </c>
      <c r="H9" t="s">
        <v>3</v>
      </c>
      <c r="I9" t="s">
        <v>4</v>
      </c>
      <c r="J9" t="s">
        <v>5</v>
      </c>
      <c r="K9" t="s">
        <v>6</v>
      </c>
      <c r="L9" t="s">
        <v>57</v>
      </c>
      <c r="M9" t="s">
        <v>58</v>
      </c>
      <c r="N9" t="s">
        <v>59</v>
      </c>
      <c r="O9" t="s">
        <v>40</v>
      </c>
      <c r="P9" t="str">
        <f t="shared" si="0"/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10.66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1.2</v>
      </c>
      <c r="BJ9">
        <v>1.1000000000000001</v>
      </c>
      <c r="BK9">
        <v>2</v>
      </c>
      <c r="BL9">
        <v>106.92</v>
      </c>
      <c r="BM9">
        <v>14.97</v>
      </c>
      <c r="BN9">
        <v>121.89</v>
      </c>
      <c r="BO9">
        <v>121.89</v>
      </c>
      <c r="BQ9" t="s">
        <v>60</v>
      </c>
      <c r="BR9" t="s">
        <v>12</v>
      </c>
      <c r="BS9" s="1">
        <v>42921</v>
      </c>
      <c r="BT9" s="2">
        <v>0.49513888888888885</v>
      </c>
      <c r="BU9" t="s">
        <v>61</v>
      </c>
      <c r="BV9" t="s">
        <v>34</v>
      </c>
      <c r="BY9">
        <v>5272.18</v>
      </c>
      <c r="CA9" t="s">
        <v>62</v>
      </c>
      <c r="CC9" t="s">
        <v>58</v>
      </c>
      <c r="CD9">
        <v>9745</v>
      </c>
      <c r="CE9" t="s">
        <v>18</v>
      </c>
      <c r="CF9" s="1">
        <v>42942</v>
      </c>
      <c r="CI9">
        <v>2</v>
      </c>
      <c r="CJ9">
        <v>1</v>
      </c>
      <c r="CK9" t="s">
        <v>56</v>
      </c>
      <c r="CL9" t="s">
        <v>19</v>
      </c>
    </row>
    <row r="10" spans="1:91">
      <c r="A10" t="s">
        <v>0</v>
      </c>
      <c r="B10" t="s">
        <v>1</v>
      </c>
      <c r="C10" t="s">
        <v>2</v>
      </c>
      <c r="E10" t="str">
        <f>"009936325223"</f>
        <v>009936325223</v>
      </c>
      <c r="F10" s="1">
        <v>42920</v>
      </c>
      <c r="G10">
        <v>201801</v>
      </c>
      <c r="H10" t="s">
        <v>3</v>
      </c>
      <c r="I10" t="s">
        <v>4</v>
      </c>
      <c r="J10" t="s">
        <v>5</v>
      </c>
      <c r="K10" t="s">
        <v>6</v>
      </c>
      <c r="L10" t="s">
        <v>63</v>
      </c>
      <c r="M10" t="s">
        <v>64</v>
      </c>
      <c r="N10" t="s">
        <v>65</v>
      </c>
      <c r="O10" t="s">
        <v>40</v>
      </c>
      <c r="P10" t="str">
        <f t="shared" si="0"/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8.8800000000000008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1</v>
      </c>
      <c r="BL10">
        <v>89.93</v>
      </c>
      <c r="BM10">
        <v>12.59</v>
      </c>
      <c r="BN10">
        <v>102.52</v>
      </c>
      <c r="BO10">
        <v>102.52</v>
      </c>
      <c r="BQ10" t="s">
        <v>66</v>
      </c>
      <c r="BR10" t="s">
        <v>12</v>
      </c>
      <c r="BS10" s="1">
        <v>42921</v>
      </c>
      <c r="BT10" s="2">
        <v>0.40486111111111112</v>
      </c>
      <c r="BU10" t="s">
        <v>67</v>
      </c>
      <c r="BV10" t="s">
        <v>34</v>
      </c>
      <c r="BY10">
        <v>1200</v>
      </c>
      <c r="CA10" t="s">
        <v>68</v>
      </c>
      <c r="CC10" t="s">
        <v>64</v>
      </c>
      <c r="CD10">
        <v>9700</v>
      </c>
      <c r="CE10" t="s">
        <v>18</v>
      </c>
      <c r="CF10" s="1">
        <v>42942</v>
      </c>
      <c r="CI10">
        <v>1</v>
      </c>
      <c r="CJ10">
        <v>1</v>
      </c>
      <c r="CK10" t="s">
        <v>69</v>
      </c>
      <c r="CL10" t="s">
        <v>19</v>
      </c>
    </row>
    <row r="11" spans="1:91">
      <c r="A11" t="s">
        <v>0</v>
      </c>
      <c r="B11" t="s">
        <v>1</v>
      </c>
      <c r="C11" t="s">
        <v>2</v>
      </c>
      <c r="E11" t="str">
        <f>"009936325175"</f>
        <v>009936325175</v>
      </c>
      <c r="F11" s="1">
        <v>42920</v>
      </c>
      <c r="G11">
        <v>201801</v>
      </c>
      <c r="H11" t="s">
        <v>3</v>
      </c>
      <c r="I11" t="s">
        <v>4</v>
      </c>
      <c r="J11" t="s">
        <v>5</v>
      </c>
      <c r="K11" t="s">
        <v>6</v>
      </c>
      <c r="L11" t="s">
        <v>3</v>
      </c>
      <c r="M11" t="s">
        <v>4</v>
      </c>
      <c r="N11" t="s">
        <v>70</v>
      </c>
      <c r="O11" t="s">
        <v>40</v>
      </c>
      <c r="P11" t="str">
        <f t="shared" si="0"/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6.15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1.1000000000000001</v>
      </c>
      <c r="BJ11">
        <v>4.3</v>
      </c>
      <c r="BK11">
        <v>5</v>
      </c>
      <c r="BL11">
        <v>63.8</v>
      </c>
      <c r="BM11">
        <v>8.93</v>
      </c>
      <c r="BN11">
        <v>72.73</v>
      </c>
      <c r="BO11">
        <v>72.73</v>
      </c>
      <c r="BQ11" t="s">
        <v>71</v>
      </c>
      <c r="BR11" t="s">
        <v>12</v>
      </c>
      <c r="BS11" s="1">
        <v>42921</v>
      </c>
      <c r="BT11" s="2">
        <v>0.52152777777777781</v>
      </c>
      <c r="BU11" t="s">
        <v>72</v>
      </c>
      <c r="BV11" t="s">
        <v>34</v>
      </c>
      <c r="BY11">
        <v>21269.119999999999</v>
      </c>
      <c r="CC11" t="s">
        <v>4</v>
      </c>
      <c r="CD11">
        <v>2115</v>
      </c>
      <c r="CE11" t="s">
        <v>18</v>
      </c>
      <c r="CF11" s="1">
        <v>42945</v>
      </c>
      <c r="CI11">
        <v>1</v>
      </c>
      <c r="CJ11">
        <v>1</v>
      </c>
      <c r="CK11" t="s">
        <v>73</v>
      </c>
      <c r="CL11" t="s">
        <v>19</v>
      </c>
    </row>
    <row r="12" spans="1:91">
      <c r="A12" t="s">
        <v>0</v>
      </c>
      <c r="B12" t="s">
        <v>1</v>
      </c>
      <c r="C12" t="s">
        <v>2</v>
      </c>
      <c r="E12" t="str">
        <f>"009936325174"</f>
        <v>009936325174</v>
      </c>
      <c r="F12" s="1">
        <v>42920</v>
      </c>
      <c r="G12">
        <v>201801</v>
      </c>
      <c r="H12" t="s">
        <v>3</v>
      </c>
      <c r="I12" t="s">
        <v>4</v>
      </c>
      <c r="J12" t="s">
        <v>5</v>
      </c>
      <c r="K12" t="s">
        <v>6</v>
      </c>
      <c r="L12" t="s">
        <v>74</v>
      </c>
      <c r="M12" t="s">
        <v>75</v>
      </c>
      <c r="N12" t="s">
        <v>76</v>
      </c>
      <c r="O12" t="s">
        <v>40</v>
      </c>
      <c r="P12" t="str">
        <f t="shared" si="0"/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10.66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0.5</v>
      </c>
      <c r="BK12">
        <v>2</v>
      </c>
      <c r="BL12">
        <v>106.92</v>
      </c>
      <c r="BM12">
        <v>14.97</v>
      </c>
      <c r="BN12">
        <v>121.89</v>
      </c>
      <c r="BO12">
        <v>121.89</v>
      </c>
      <c r="BQ12" t="s">
        <v>77</v>
      </c>
      <c r="BR12" t="s">
        <v>12</v>
      </c>
      <c r="BS12" s="1">
        <v>42921</v>
      </c>
      <c r="BT12" s="2">
        <v>0.47916666666666669</v>
      </c>
      <c r="BU12" t="s">
        <v>78</v>
      </c>
      <c r="BV12" t="s">
        <v>34</v>
      </c>
      <c r="BY12">
        <v>2400</v>
      </c>
      <c r="CA12" t="s">
        <v>79</v>
      </c>
      <c r="CC12" t="s">
        <v>75</v>
      </c>
      <c r="CD12">
        <v>6849</v>
      </c>
      <c r="CE12" t="s">
        <v>18</v>
      </c>
      <c r="CF12" s="1">
        <v>42942</v>
      </c>
      <c r="CI12">
        <v>4</v>
      </c>
      <c r="CJ12">
        <v>1</v>
      </c>
      <c r="CK12" t="s">
        <v>80</v>
      </c>
      <c r="CL12" t="s">
        <v>19</v>
      </c>
    </row>
    <row r="13" spans="1:91">
      <c r="A13" t="s">
        <v>0</v>
      </c>
      <c r="B13" t="s">
        <v>1</v>
      </c>
      <c r="C13" t="s">
        <v>2</v>
      </c>
      <c r="E13" t="str">
        <f>"009936325170"</f>
        <v>009936325170</v>
      </c>
      <c r="F13" s="1">
        <v>42920</v>
      </c>
      <c r="G13">
        <v>201801</v>
      </c>
      <c r="H13" t="s">
        <v>3</v>
      </c>
      <c r="I13" t="s">
        <v>4</v>
      </c>
      <c r="J13" t="s">
        <v>5</v>
      </c>
      <c r="K13" t="s">
        <v>6</v>
      </c>
      <c r="L13" t="s">
        <v>81</v>
      </c>
      <c r="M13" t="s">
        <v>29</v>
      </c>
      <c r="N13" t="s">
        <v>82</v>
      </c>
      <c r="O13" t="s">
        <v>40</v>
      </c>
      <c r="P13" t="str">
        <f t="shared" si="0"/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8.9499999999999993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</v>
      </c>
      <c r="BJ13">
        <v>0.5</v>
      </c>
      <c r="BK13">
        <v>2</v>
      </c>
      <c r="BL13">
        <v>90.59</v>
      </c>
      <c r="BM13">
        <v>12.68</v>
      </c>
      <c r="BN13">
        <v>103.27</v>
      </c>
      <c r="BO13">
        <v>103.27</v>
      </c>
      <c r="BQ13" t="s">
        <v>83</v>
      </c>
      <c r="BR13" t="s">
        <v>12</v>
      </c>
      <c r="BS13" s="1">
        <v>42921</v>
      </c>
      <c r="BT13" s="2">
        <v>0.45347222222222222</v>
      </c>
      <c r="BU13" t="s">
        <v>84</v>
      </c>
      <c r="BV13" t="s">
        <v>34</v>
      </c>
      <c r="BY13">
        <v>2400</v>
      </c>
      <c r="CA13" t="s">
        <v>85</v>
      </c>
      <c r="CC13" t="s">
        <v>29</v>
      </c>
      <c r="CD13">
        <v>7530</v>
      </c>
      <c r="CE13" t="s">
        <v>18</v>
      </c>
      <c r="CF13" s="1">
        <v>42942</v>
      </c>
      <c r="CI13">
        <v>2</v>
      </c>
      <c r="CJ13">
        <v>1</v>
      </c>
      <c r="CK13" t="s">
        <v>50</v>
      </c>
      <c r="CL13" t="s">
        <v>19</v>
      </c>
    </row>
    <row r="14" spans="1:91">
      <c r="A14" t="s">
        <v>0</v>
      </c>
      <c r="B14" t="s">
        <v>1</v>
      </c>
      <c r="C14" t="s">
        <v>2</v>
      </c>
      <c r="E14" t="str">
        <f>"009936325225"</f>
        <v>009936325225</v>
      </c>
      <c r="F14" s="1">
        <v>42920</v>
      </c>
      <c r="G14">
        <v>201801</v>
      </c>
      <c r="H14" t="s">
        <v>3</v>
      </c>
      <c r="I14" t="s">
        <v>4</v>
      </c>
      <c r="J14" t="s">
        <v>5</v>
      </c>
      <c r="K14" t="s">
        <v>6</v>
      </c>
      <c r="L14" t="s">
        <v>86</v>
      </c>
      <c r="M14" t="s">
        <v>87</v>
      </c>
      <c r="N14" t="s">
        <v>88</v>
      </c>
      <c r="O14" t="s">
        <v>40</v>
      </c>
      <c r="P14" t="str">
        <f t="shared" si="0"/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8.9499999999999993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0.2</v>
      </c>
      <c r="BK14">
        <v>1</v>
      </c>
      <c r="BL14">
        <v>90.59</v>
      </c>
      <c r="BM14">
        <v>12.68</v>
      </c>
      <c r="BN14">
        <v>103.27</v>
      </c>
      <c r="BO14">
        <v>103.27</v>
      </c>
      <c r="BQ14" t="s">
        <v>89</v>
      </c>
      <c r="BR14" t="s">
        <v>12</v>
      </c>
      <c r="BS14" s="1">
        <v>42921</v>
      </c>
      <c r="BT14" s="2">
        <v>0.52083333333333337</v>
      </c>
      <c r="BU14" t="s">
        <v>90</v>
      </c>
      <c r="BV14" t="s">
        <v>34</v>
      </c>
      <c r="BY14">
        <v>1200</v>
      </c>
      <c r="CC14" t="s">
        <v>87</v>
      </c>
      <c r="CD14">
        <v>3100</v>
      </c>
      <c r="CE14" t="s">
        <v>18</v>
      </c>
      <c r="CF14" s="1">
        <v>42943</v>
      </c>
      <c r="CI14">
        <v>1</v>
      </c>
      <c r="CJ14">
        <v>1</v>
      </c>
      <c r="CK14" t="s">
        <v>50</v>
      </c>
      <c r="CL14" t="s">
        <v>19</v>
      </c>
    </row>
    <row r="15" spans="1:91">
      <c r="A15" t="s">
        <v>0</v>
      </c>
      <c r="B15" t="s">
        <v>1</v>
      </c>
      <c r="C15" t="s">
        <v>2</v>
      </c>
      <c r="E15" t="str">
        <f>"009936325226"</f>
        <v>009936325226</v>
      </c>
      <c r="F15" s="1">
        <v>42920</v>
      </c>
      <c r="G15">
        <v>201801</v>
      </c>
      <c r="H15" t="s">
        <v>3</v>
      </c>
      <c r="I15" t="s">
        <v>4</v>
      </c>
      <c r="J15" t="s">
        <v>5</v>
      </c>
      <c r="K15" t="s">
        <v>6</v>
      </c>
      <c r="L15" t="s">
        <v>91</v>
      </c>
      <c r="M15" t="s">
        <v>92</v>
      </c>
      <c r="N15" t="s">
        <v>93</v>
      </c>
      <c r="O15" t="s">
        <v>40</v>
      </c>
      <c r="P15" t="str">
        <f t="shared" si="0"/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6.15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2.8</v>
      </c>
      <c r="BK15">
        <v>3</v>
      </c>
      <c r="BL15">
        <v>63.8</v>
      </c>
      <c r="BM15">
        <v>8.93</v>
      </c>
      <c r="BN15">
        <v>72.73</v>
      </c>
      <c r="BO15">
        <v>72.73</v>
      </c>
      <c r="BQ15" t="s">
        <v>94</v>
      </c>
      <c r="BR15" t="s">
        <v>12</v>
      </c>
      <c r="BS15" s="1">
        <v>42921</v>
      </c>
      <c r="BT15" s="2">
        <v>0.47222222222222227</v>
      </c>
      <c r="BU15" t="s">
        <v>95</v>
      </c>
      <c r="BV15" t="s">
        <v>34</v>
      </c>
      <c r="BY15">
        <v>14103.36</v>
      </c>
      <c r="CA15" t="s">
        <v>96</v>
      </c>
      <c r="CC15" t="s">
        <v>92</v>
      </c>
      <c r="CD15">
        <v>2570</v>
      </c>
      <c r="CE15" t="s">
        <v>18</v>
      </c>
      <c r="CF15" s="1">
        <v>42944</v>
      </c>
      <c r="CI15">
        <v>1</v>
      </c>
      <c r="CJ15">
        <v>1</v>
      </c>
      <c r="CK15" t="s">
        <v>97</v>
      </c>
      <c r="CL15" t="s">
        <v>19</v>
      </c>
    </row>
    <row r="16" spans="1:91">
      <c r="A16" t="s">
        <v>0</v>
      </c>
      <c r="B16" t="s">
        <v>1</v>
      </c>
      <c r="C16" t="s">
        <v>2</v>
      </c>
      <c r="E16" t="str">
        <f>"009936325222"</f>
        <v>009936325222</v>
      </c>
      <c r="F16" s="1">
        <v>42920</v>
      </c>
      <c r="G16">
        <v>201801</v>
      </c>
      <c r="H16" t="s">
        <v>3</v>
      </c>
      <c r="I16" t="s">
        <v>4</v>
      </c>
      <c r="J16" t="s">
        <v>5</v>
      </c>
      <c r="K16" t="s">
        <v>6</v>
      </c>
      <c r="L16" t="s">
        <v>98</v>
      </c>
      <c r="M16" t="s">
        <v>99</v>
      </c>
      <c r="N16" t="s">
        <v>100</v>
      </c>
      <c r="O16" t="s">
        <v>40</v>
      </c>
      <c r="P16" t="str">
        <f t="shared" si="0"/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6.15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0.5</v>
      </c>
      <c r="BK16">
        <v>1</v>
      </c>
      <c r="BL16">
        <v>63.8</v>
      </c>
      <c r="BM16">
        <v>8.93</v>
      </c>
      <c r="BN16">
        <v>72.73</v>
      </c>
      <c r="BO16">
        <v>72.73</v>
      </c>
      <c r="BQ16" t="s">
        <v>101</v>
      </c>
      <c r="BR16" t="s">
        <v>12</v>
      </c>
      <c r="BS16" s="1">
        <v>42921</v>
      </c>
      <c r="BT16" s="2">
        <v>0.51597222222222217</v>
      </c>
      <c r="BU16" t="s">
        <v>102</v>
      </c>
      <c r="BV16" t="s">
        <v>34</v>
      </c>
      <c r="BY16">
        <v>2400</v>
      </c>
      <c r="CA16" t="s">
        <v>103</v>
      </c>
      <c r="CC16" t="s">
        <v>99</v>
      </c>
      <c r="CD16">
        <v>2520</v>
      </c>
      <c r="CE16" t="s">
        <v>18</v>
      </c>
      <c r="CF16" s="1">
        <v>42944</v>
      </c>
      <c r="CI16">
        <v>1</v>
      </c>
      <c r="CJ16">
        <v>1</v>
      </c>
      <c r="CK16" t="s">
        <v>97</v>
      </c>
      <c r="CL16" t="s">
        <v>19</v>
      </c>
    </row>
    <row r="17" spans="1:90">
      <c r="A17" t="s">
        <v>0</v>
      </c>
      <c r="B17" t="s">
        <v>1</v>
      </c>
      <c r="C17" t="s">
        <v>2</v>
      </c>
      <c r="E17" t="str">
        <f>"009936325162"</f>
        <v>009936325162</v>
      </c>
      <c r="F17" s="1">
        <v>42920</v>
      </c>
      <c r="G17">
        <v>201801</v>
      </c>
      <c r="H17" t="s">
        <v>3</v>
      </c>
      <c r="I17" t="s">
        <v>4</v>
      </c>
      <c r="J17" t="s">
        <v>5</v>
      </c>
      <c r="K17" t="s">
        <v>6</v>
      </c>
      <c r="L17" t="s">
        <v>81</v>
      </c>
      <c r="M17" t="s">
        <v>29</v>
      </c>
      <c r="N17" t="s">
        <v>104</v>
      </c>
      <c r="O17" t="s">
        <v>40</v>
      </c>
      <c r="P17" t="str">
        <f t="shared" si="0"/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8.9499999999999993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0.8</v>
      </c>
      <c r="BJ17">
        <v>0.8</v>
      </c>
      <c r="BK17">
        <v>1</v>
      </c>
      <c r="BL17">
        <v>90.59</v>
      </c>
      <c r="BM17">
        <v>12.68</v>
      </c>
      <c r="BN17">
        <v>103.27</v>
      </c>
      <c r="BO17">
        <v>103.27</v>
      </c>
      <c r="BQ17" t="s">
        <v>105</v>
      </c>
      <c r="BR17" t="s">
        <v>12</v>
      </c>
      <c r="BS17" s="1">
        <v>42921</v>
      </c>
      <c r="BT17" s="2">
        <v>0.41666666666666669</v>
      </c>
      <c r="BU17" t="s">
        <v>106</v>
      </c>
      <c r="BV17" t="s">
        <v>34</v>
      </c>
      <c r="BY17">
        <v>3777.87</v>
      </c>
      <c r="CC17" t="s">
        <v>29</v>
      </c>
      <c r="CD17">
        <v>7800</v>
      </c>
      <c r="CE17" t="s">
        <v>18</v>
      </c>
      <c r="CF17" s="1">
        <v>42944</v>
      </c>
      <c r="CI17">
        <v>2</v>
      </c>
      <c r="CJ17">
        <v>1</v>
      </c>
      <c r="CK17" t="s">
        <v>50</v>
      </c>
      <c r="CL17" t="s">
        <v>19</v>
      </c>
    </row>
    <row r="18" spans="1:90">
      <c r="A18" t="s">
        <v>0</v>
      </c>
      <c r="B18" t="s">
        <v>1</v>
      </c>
      <c r="C18" t="s">
        <v>2</v>
      </c>
      <c r="E18" t="str">
        <f>"009936325220"</f>
        <v>009936325220</v>
      </c>
      <c r="F18" s="1">
        <v>42920</v>
      </c>
      <c r="G18">
        <v>201801</v>
      </c>
      <c r="H18" t="s">
        <v>3</v>
      </c>
      <c r="I18" t="s">
        <v>4</v>
      </c>
      <c r="J18" t="s">
        <v>5</v>
      </c>
      <c r="K18" t="s">
        <v>6</v>
      </c>
      <c r="L18" t="s">
        <v>107</v>
      </c>
      <c r="M18" t="s">
        <v>108</v>
      </c>
      <c r="N18" t="s">
        <v>109</v>
      </c>
      <c r="O18" t="s">
        <v>40</v>
      </c>
      <c r="P18" t="str">
        <f t="shared" si="0"/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8.9499999999999993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0.5</v>
      </c>
      <c r="BK18">
        <v>1</v>
      </c>
      <c r="BL18">
        <v>90.59</v>
      </c>
      <c r="BM18">
        <v>12.68</v>
      </c>
      <c r="BN18">
        <v>103.27</v>
      </c>
      <c r="BO18">
        <v>103.27</v>
      </c>
      <c r="BQ18" t="s">
        <v>110</v>
      </c>
      <c r="BR18" t="s">
        <v>12</v>
      </c>
      <c r="BS18" s="1">
        <v>42921</v>
      </c>
      <c r="BT18" s="2">
        <v>0.57430555555555551</v>
      </c>
      <c r="BU18" t="s">
        <v>111</v>
      </c>
      <c r="BV18" t="s">
        <v>34</v>
      </c>
      <c r="BY18">
        <v>2400</v>
      </c>
      <c r="CA18" t="s">
        <v>112</v>
      </c>
      <c r="CC18" t="s">
        <v>108</v>
      </c>
      <c r="CD18">
        <v>5256</v>
      </c>
      <c r="CE18" t="s">
        <v>18</v>
      </c>
      <c r="CF18" s="1">
        <v>42943</v>
      </c>
      <c r="CI18">
        <v>2</v>
      </c>
      <c r="CJ18">
        <v>1</v>
      </c>
      <c r="CK18" t="s">
        <v>113</v>
      </c>
      <c r="CL18" t="s">
        <v>19</v>
      </c>
    </row>
    <row r="19" spans="1:90">
      <c r="A19" t="s">
        <v>0</v>
      </c>
      <c r="B19" t="s">
        <v>1</v>
      </c>
      <c r="C19" t="s">
        <v>2</v>
      </c>
      <c r="E19" t="str">
        <f>"009936325161"</f>
        <v>009936325161</v>
      </c>
      <c r="F19" s="1">
        <v>42920</v>
      </c>
      <c r="G19">
        <v>201801</v>
      </c>
      <c r="H19" t="s">
        <v>3</v>
      </c>
      <c r="I19" t="s">
        <v>4</v>
      </c>
      <c r="J19" t="s">
        <v>5</v>
      </c>
      <c r="K19" t="s">
        <v>6</v>
      </c>
      <c r="L19" t="s">
        <v>114</v>
      </c>
      <c r="M19" t="s">
        <v>115</v>
      </c>
      <c r="N19" t="s">
        <v>116</v>
      </c>
      <c r="O19" t="s">
        <v>40</v>
      </c>
      <c r="P19" t="str">
        <f t="shared" si="0"/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6.15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0.5</v>
      </c>
      <c r="BJ19">
        <v>0.3</v>
      </c>
      <c r="BK19">
        <v>1</v>
      </c>
      <c r="BL19">
        <v>63.8</v>
      </c>
      <c r="BM19">
        <v>8.93</v>
      </c>
      <c r="BN19">
        <v>72.73</v>
      </c>
      <c r="BO19">
        <v>72.73</v>
      </c>
      <c r="BQ19" t="s">
        <v>117</v>
      </c>
      <c r="BR19" t="s">
        <v>12</v>
      </c>
      <c r="BS19" s="1">
        <v>42921</v>
      </c>
      <c r="BT19" s="2">
        <v>0.3888888888888889</v>
      </c>
      <c r="BU19" t="s">
        <v>118</v>
      </c>
      <c r="BV19" t="s">
        <v>34</v>
      </c>
      <c r="BY19">
        <v>1425.41</v>
      </c>
      <c r="CA19" t="s">
        <v>119</v>
      </c>
      <c r="CC19" t="s">
        <v>115</v>
      </c>
      <c r="CD19">
        <v>3610</v>
      </c>
      <c r="CE19" t="s">
        <v>18</v>
      </c>
      <c r="CF19" s="1">
        <v>42944</v>
      </c>
      <c r="CI19">
        <v>1</v>
      </c>
      <c r="CJ19">
        <v>1</v>
      </c>
      <c r="CK19" t="s">
        <v>120</v>
      </c>
      <c r="CL19" t="s">
        <v>19</v>
      </c>
    </row>
    <row r="20" spans="1:90">
      <c r="A20" t="s">
        <v>0</v>
      </c>
      <c r="B20" t="s">
        <v>1</v>
      </c>
      <c r="C20" t="s">
        <v>2</v>
      </c>
      <c r="E20" t="str">
        <f>"009936325171"</f>
        <v>009936325171</v>
      </c>
      <c r="F20" s="1">
        <v>42920</v>
      </c>
      <c r="G20">
        <v>201801</v>
      </c>
      <c r="H20" t="s">
        <v>3</v>
      </c>
      <c r="I20" t="s">
        <v>4</v>
      </c>
      <c r="J20" t="s">
        <v>5</v>
      </c>
      <c r="K20" t="s">
        <v>6</v>
      </c>
      <c r="L20" t="s">
        <v>121</v>
      </c>
      <c r="M20" t="s">
        <v>122</v>
      </c>
      <c r="N20" t="s">
        <v>123</v>
      </c>
      <c r="O20" t="s">
        <v>40</v>
      </c>
      <c r="P20" t="str">
        <f t="shared" si="0"/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10.66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0.5</v>
      </c>
      <c r="BK20">
        <v>1</v>
      </c>
      <c r="BL20">
        <v>106.92</v>
      </c>
      <c r="BM20">
        <v>14.97</v>
      </c>
      <c r="BN20">
        <v>121.89</v>
      </c>
      <c r="BO20">
        <v>121.89</v>
      </c>
      <c r="BQ20" t="s">
        <v>124</v>
      </c>
      <c r="BR20" t="s">
        <v>12</v>
      </c>
      <c r="BS20" s="1">
        <v>42920</v>
      </c>
      <c r="BT20" s="2">
        <v>0.60972222222222217</v>
      </c>
      <c r="BU20" t="s">
        <v>125</v>
      </c>
      <c r="BV20" t="s">
        <v>34</v>
      </c>
      <c r="BY20">
        <v>2400</v>
      </c>
      <c r="CC20" t="s">
        <v>122</v>
      </c>
      <c r="CD20">
        <v>5319</v>
      </c>
      <c r="CE20" t="s">
        <v>18</v>
      </c>
      <c r="CF20" s="1">
        <v>42943</v>
      </c>
      <c r="CI20">
        <v>4</v>
      </c>
      <c r="CJ20">
        <v>0</v>
      </c>
      <c r="CK20" t="s">
        <v>56</v>
      </c>
      <c r="CL20" t="s">
        <v>19</v>
      </c>
    </row>
    <row r="21" spans="1:90">
      <c r="A21" t="s">
        <v>0</v>
      </c>
      <c r="B21" t="s">
        <v>1</v>
      </c>
      <c r="C21" t="s">
        <v>2</v>
      </c>
      <c r="E21" t="str">
        <f>"009936325172"</f>
        <v>009936325172</v>
      </c>
      <c r="F21" s="1">
        <v>42920</v>
      </c>
      <c r="G21">
        <v>201801</v>
      </c>
      <c r="H21" t="s">
        <v>3</v>
      </c>
      <c r="I21" t="s">
        <v>4</v>
      </c>
      <c r="J21" t="s">
        <v>5</v>
      </c>
      <c r="K21" t="s">
        <v>6</v>
      </c>
      <c r="L21" t="s">
        <v>3</v>
      </c>
      <c r="M21" t="s">
        <v>4</v>
      </c>
      <c r="N21" t="s">
        <v>126</v>
      </c>
      <c r="O21" t="s">
        <v>40</v>
      </c>
      <c r="P21" t="str">
        <f t="shared" si="0"/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6.15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0.2</v>
      </c>
      <c r="BK21">
        <v>1</v>
      </c>
      <c r="BL21">
        <v>63.8</v>
      </c>
      <c r="BM21">
        <v>8.93</v>
      </c>
      <c r="BN21">
        <v>72.73</v>
      </c>
      <c r="BO21">
        <v>72.73</v>
      </c>
      <c r="BQ21" t="s">
        <v>127</v>
      </c>
      <c r="BR21" t="s">
        <v>12</v>
      </c>
      <c r="BS21" s="1">
        <v>42921</v>
      </c>
      <c r="BT21" s="2">
        <v>0.46875</v>
      </c>
      <c r="BU21" t="s">
        <v>128</v>
      </c>
      <c r="BV21" t="s">
        <v>34</v>
      </c>
      <c r="BY21">
        <v>1200</v>
      </c>
      <c r="CC21" t="s">
        <v>4</v>
      </c>
      <c r="CD21">
        <v>2007</v>
      </c>
      <c r="CE21" t="s">
        <v>18</v>
      </c>
      <c r="CF21" s="1">
        <v>42945</v>
      </c>
      <c r="CI21">
        <v>1</v>
      </c>
      <c r="CJ21">
        <v>1</v>
      </c>
      <c r="CK21" t="s">
        <v>73</v>
      </c>
      <c r="CL21" t="s">
        <v>19</v>
      </c>
    </row>
    <row r="22" spans="1:90">
      <c r="A22" t="s">
        <v>0</v>
      </c>
      <c r="B22" t="s">
        <v>1</v>
      </c>
      <c r="C22" t="s">
        <v>2</v>
      </c>
      <c r="E22" t="str">
        <f>"009936325167"</f>
        <v>009936325167</v>
      </c>
      <c r="F22" s="1">
        <v>42920</v>
      </c>
      <c r="G22">
        <v>201801</v>
      </c>
      <c r="H22" t="s">
        <v>3</v>
      </c>
      <c r="I22" t="s">
        <v>4</v>
      </c>
      <c r="J22" t="s">
        <v>5</v>
      </c>
      <c r="K22" t="s">
        <v>6</v>
      </c>
      <c r="L22" t="s">
        <v>129</v>
      </c>
      <c r="M22" t="s">
        <v>130</v>
      </c>
      <c r="N22" t="s">
        <v>131</v>
      </c>
      <c r="O22" t="s">
        <v>40</v>
      </c>
      <c r="P22" t="str">
        <f t="shared" si="0"/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7.52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0.5</v>
      </c>
      <c r="BJ22">
        <v>0.2</v>
      </c>
      <c r="BK22">
        <v>1</v>
      </c>
      <c r="BL22">
        <v>76.87</v>
      </c>
      <c r="BM22">
        <v>10.76</v>
      </c>
      <c r="BN22">
        <v>87.63</v>
      </c>
      <c r="BO22">
        <v>87.63</v>
      </c>
      <c r="BQ22" t="s">
        <v>132</v>
      </c>
      <c r="BR22" t="s">
        <v>12</v>
      </c>
      <c r="BS22" s="1">
        <v>42921</v>
      </c>
      <c r="BT22" s="2">
        <v>0.40277777777777773</v>
      </c>
      <c r="BU22" t="s">
        <v>133</v>
      </c>
      <c r="BY22">
        <v>1200</v>
      </c>
      <c r="CC22" t="s">
        <v>130</v>
      </c>
      <c r="CD22">
        <v>117</v>
      </c>
      <c r="CE22" t="s">
        <v>18</v>
      </c>
      <c r="CF22" s="1">
        <v>42945</v>
      </c>
      <c r="CI22">
        <v>0</v>
      </c>
      <c r="CJ22">
        <v>0</v>
      </c>
      <c r="CK22" t="s">
        <v>43</v>
      </c>
      <c r="CL22" t="s">
        <v>19</v>
      </c>
    </row>
    <row r="23" spans="1:90">
      <c r="A23" t="s">
        <v>0</v>
      </c>
      <c r="B23" t="s">
        <v>1</v>
      </c>
      <c r="C23" t="s">
        <v>2</v>
      </c>
      <c r="E23" t="str">
        <f>"009936325165"</f>
        <v>009936325165</v>
      </c>
      <c r="F23" s="1">
        <v>42920</v>
      </c>
      <c r="G23">
        <v>201801</v>
      </c>
      <c r="H23" t="s">
        <v>3</v>
      </c>
      <c r="I23" t="s">
        <v>4</v>
      </c>
      <c r="J23" t="s">
        <v>5</v>
      </c>
      <c r="K23" t="s">
        <v>6</v>
      </c>
      <c r="L23" t="s">
        <v>134</v>
      </c>
      <c r="M23" t="s">
        <v>135</v>
      </c>
      <c r="N23" t="s">
        <v>136</v>
      </c>
      <c r="O23" t="s">
        <v>40</v>
      </c>
      <c r="P23" t="str">
        <f t="shared" si="0"/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6.15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0.6</v>
      </c>
      <c r="BJ23">
        <v>1</v>
      </c>
      <c r="BK23">
        <v>1</v>
      </c>
      <c r="BL23">
        <v>63.8</v>
      </c>
      <c r="BM23">
        <v>8.93</v>
      </c>
      <c r="BN23">
        <v>72.73</v>
      </c>
      <c r="BO23">
        <v>72.73</v>
      </c>
      <c r="BQ23" t="s">
        <v>137</v>
      </c>
      <c r="BR23" t="s">
        <v>12</v>
      </c>
      <c r="BS23" s="1">
        <v>42921</v>
      </c>
      <c r="BT23" s="2">
        <v>0.4201388888888889</v>
      </c>
      <c r="BU23" t="s">
        <v>138</v>
      </c>
      <c r="BV23" t="s">
        <v>34</v>
      </c>
      <c r="BY23">
        <v>4773.96</v>
      </c>
      <c r="CC23" t="s">
        <v>135</v>
      </c>
      <c r="CD23">
        <v>1459</v>
      </c>
      <c r="CE23" t="s">
        <v>18</v>
      </c>
      <c r="CF23" s="1">
        <v>42945</v>
      </c>
      <c r="CI23">
        <v>1</v>
      </c>
      <c r="CJ23">
        <v>1</v>
      </c>
      <c r="CK23" t="s">
        <v>73</v>
      </c>
      <c r="CL23" t="s">
        <v>19</v>
      </c>
    </row>
    <row r="24" spans="1:90">
      <c r="A24" t="s">
        <v>0</v>
      </c>
      <c r="B24" t="s">
        <v>1</v>
      </c>
      <c r="C24" t="s">
        <v>2</v>
      </c>
      <c r="E24" t="str">
        <f>"009936325173"</f>
        <v>009936325173</v>
      </c>
      <c r="F24" s="1">
        <v>42920</v>
      </c>
      <c r="G24">
        <v>201801</v>
      </c>
      <c r="H24" t="s">
        <v>3</v>
      </c>
      <c r="I24" t="s">
        <v>4</v>
      </c>
      <c r="J24" t="s">
        <v>5</v>
      </c>
      <c r="K24" t="s">
        <v>6</v>
      </c>
      <c r="L24" t="s">
        <v>139</v>
      </c>
      <c r="M24" t="s">
        <v>140</v>
      </c>
      <c r="N24" t="s">
        <v>141</v>
      </c>
      <c r="O24" t="s">
        <v>40</v>
      </c>
      <c r="P24" t="str">
        <f t="shared" si="0"/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8.8800000000000008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89.93</v>
      </c>
      <c r="BM24">
        <v>12.59</v>
      </c>
      <c r="BN24">
        <v>102.52</v>
      </c>
      <c r="BO24">
        <v>102.52</v>
      </c>
      <c r="BQ24" t="s">
        <v>142</v>
      </c>
      <c r="BR24" t="s">
        <v>12</v>
      </c>
      <c r="BS24" s="1">
        <v>42921</v>
      </c>
      <c r="BT24" s="2">
        <v>0.38472222222222219</v>
      </c>
      <c r="BU24" t="s">
        <v>143</v>
      </c>
      <c r="BV24" t="s">
        <v>34</v>
      </c>
      <c r="BY24">
        <v>1200</v>
      </c>
      <c r="CC24" t="s">
        <v>140</v>
      </c>
      <c r="CD24">
        <v>3200</v>
      </c>
      <c r="CE24" t="s">
        <v>18</v>
      </c>
      <c r="CF24" s="1">
        <v>42945</v>
      </c>
      <c r="CI24">
        <v>1</v>
      </c>
      <c r="CJ24">
        <v>1</v>
      </c>
      <c r="CK24" t="s">
        <v>69</v>
      </c>
      <c r="CL24" t="s">
        <v>19</v>
      </c>
    </row>
    <row r="25" spans="1:90">
      <c r="A25" t="s">
        <v>0</v>
      </c>
      <c r="B25" t="s">
        <v>1</v>
      </c>
      <c r="C25" t="s">
        <v>2</v>
      </c>
      <c r="E25" t="str">
        <f>"009936325164"</f>
        <v>009936325164</v>
      </c>
      <c r="F25" s="1">
        <v>42920</v>
      </c>
      <c r="G25">
        <v>201801</v>
      </c>
      <c r="H25" t="s">
        <v>3</v>
      </c>
      <c r="I25" t="s">
        <v>4</v>
      </c>
      <c r="J25" t="s">
        <v>5</v>
      </c>
      <c r="K25" t="s">
        <v>6</v>
      </c>
      <c r="L25" t="s">
        <v>144</v>
      </c>
      <c r="M25" t="s">
        <v>145</v>
      </c>
      <c r="N25" t="s">
        <v>146</v>
      </c>
      <c r="O25" t="s">
        <v>40</v>
      </c>
      <c r="P25" t="str">
        <f t="shared" si="0"/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10.66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0.5</v>
      </c>
      <c r="BK25">
        <v>1</v>
      </c>
      <c r="BL25">
        <v>106.92</v>
      </c>
      <c r="BM25">
        <v>14.97</v>
      </c>
      <c r="BN25">
        <v>121.89</v>
      </c>
      <c r="BO25">
        <v>121.89</v>
      </c>
      <c r="BQ25" t="s">
        <v>147</v>
      </c>
      <c r="BR25" t="s">
        <v>12</v>
      </c>
      <c r="BS25" s="1">
        <v>42926</v>
      </c>
      <c r="BT25" s="2">
        <v>0.58680555555555558</v>
      </c>
      <c r="BU25" t="s">
        <v>148</v>
      </c>
      <c r="BV25" t="s">
        <v>34</v>
      </c>
      <c r="BY25">
        <v>2400</v>
      </c>
      <c r="CA25" t="s">
        <v>149</v>
      </c>
      <c r="CC25" t="s">
        <v>145</v>
      </c>
      <c r="CD25">
        <v>7365</v>
      </c>
      <c r="CE25" t="s">
        <v>18</v>
      </c>
      <c r="CF25" s="1">
        <v>42944</v>
      </c>
      <c r="CI25">
        <v>4</v>
      </c>
      <c r="CJ25">
        <v>4</v>
      </c>
      <c r="CK25" t="s">
        <v>80</v>
      </c>
      <c r="CL25" t="s">
        <v>19</v>
      </c>
    </row>
    <row r="26" spans="1:90">
      <c r="A26" t="s">
        <v>0</v>
      </c>
      <c r="B26" t="s">
        <v>1</v>
      </c>
      <c r="C26" t="s">
        <v>2</v>
      </c>
      <c r="E26" t="str">
        <f>"009936325176"</f>
        <v>009936325176</v>
      </c>
      <c r="F26" s="1">
        <v>42920</v>
      </c>
      <c r="G26">
        <v>201801</v>
      </c>
      <c r="H26" t="s">
        <v>3</v>
      </c>
      <c r="I26" t="s">
        <v>4</v>
      </c>
      <c r="J26" t="s">
        <v>5</v>
      </c>
      <c r="K26" t="s">
        <v>6</v>
      </c>
      <c r="L26" t="s">
        <v>3</v>
      </c>
      <c r="M26" t="s">
        <v>4</v>
      </c>
      <c r="N26" t="s">
        <v>150</v>
      </c>
      <c r="O26" t="s">
        <v>40</v>
      </c>
      <c r="P26" t="str">
        <f t="shared" si="0"/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6.15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0.8</v>
      </c>
      <c r="BJ26">
        <v>0.9</v>
      </c>
      <c r="BK26">
        <v>1</v>
      </c>
      <c r="BL26">
        <v>63.8</v>
      </c>
      <c r="BM26">
        <v>8.93</v>
      </c>
      <c r="BN26">
        <v>72.73</v>
      </c>
      <c r="BO26">
        <v>72.73</v>
      </c>
      <c r="BQ26" t="s">
        <v>151</v>
      </c>
      <c r="BR26" t="s">
        <v>12</v>
      </c>
      <c r="BS26" s="1">
        <v>42921</v>
      </c>
      <c r="BT26" s="2">
        <v>0.41666666666666669</v>
      </c>
      <c r="BU26" t="s">
        <v>151</v>
      </c>
      <c r="BV26" t="s">
        <v>34</v>
      </c>
      <c r="BY26">
        <v>4285.79</v>
      </c>
      <c r="CC26" t="s">
        <v>4</v>
      </c>
      <c r="CD26">
        <v>2090</v>
      </c>
      <c r="CE26" t="s">
        <v>18</v>
      </c>
      <c r="CF26" s="1">
        <v>42945</v>
      </c>
      <c r="CI26">
        <v>1</v>
      </c>
      <c r="CJ26">
        <v>1</v>
      </c>
      <c r="CK26" t="s">
        <v>73</v>
      </c>
      <c r="CL26" t="s">
        <v>19</v>
      </c>
    </row>
    <row r="27" spans="1:90">
      <c r="A27" t="s">
        <v>0</v>
      </c>
      <c r="B27" t="s">
        <v>1</v>
      </c>
      <c r="C27" t="s">
        <v>2</v>
      </c>
      <c r="E27" t="str">
        <f>"009936325178"</f>
        <v>009936325178</v>
      </c>
      <c r="F27" s="1">
        <v>42921</v>
      </c>
      <c r="G27">
        <v>201801</v>
      </c>
      <c r="H27" t="s">
        <v>3</v>
      </c>
      <c r="I27" t="s">
        <v>4</v>
      </c>
      <c r="J27" t="s">
        <v>5</v>
      </c>
      <c r="K27" t="s">
        <v>6</v>
      </c>
      <c r="L27" t="s">
        <v>152</v>
      </c>
      <c r="M27" t="s">
        <v>153</v>
      </c>
      <c r="N27" t="s">
        <v>154</v>
      </c>
      <c r="O27" t="s">
        <v>40</v>
      </c>
      <c r="P27" t="str">
        <f>"..                            "</f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6.24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1.5</v>
      </c>
      <c r="BJ27">
        <v>1.2</v>
      </c>
      <c r="BK27">
        <v>2</v>
      </c>
      <c r="BL27">
        <v>75.59</v>
      </c>
      <c r="BM27">
        <v>10.58</v>
      </c>
      <c r="BN27">
        <v>86.17</v>
      </c>
      <c r="BO27">
        <v>86.17</v>
      </c>
      <c r="BQ27" t="s">
        <v>155</v>
      </c>
      <c r="BR27" t="s">
        <v>12</v>
      </c>
      <c r="BS27" s="1">
        <v>42922</v>
      </c>
      <c r="BT27" s="2">
        <v>0.44027777777777777</v>
      </c>
      <c r="BU27" t="s">
        <v>127</v>
      </c>
      <c r="BV27" t="s">
        <v>34</v>
      </c>
      <c r="BY27">
        <v>5925.92</v>
      </c>
      <c r="CC27" t="s">
        <v>153</v>
      </c>
      <c r="CD27">
        <v>1911</v>
      </c>
      <c r="CE27" t="s">
        <v>18</v>
      </c>
      <c r="CF27" s="1">
        <v>42945</v>
      </c>
      <c r="CI27">
        <v>1</v>
      </c>
      <c r="CJ27">
        <v>1</v>
      </c>
      <c r="CK27" t="s">
        <v>43</v>
      </c>
      <c r="CL27" t="s">
        <v>19</v>
      </c>
    </row>
    <row r="28" spans="1:90">
      <c r="A28" t="s">
        <v>0</v>
      </c>
      <c r="B28" t="s">
        <v>1</v>
      </c>
      <c r="C28" t="s">
        <v>2</v>
      </c>
      <c r="E28" t="str">
        <f>"009936325183"</f>
        <v>009936325183</v>
      </c>
      <c r="F28" s="1">
        <v>42921</v>
      </c>
      <c r="G28">
        <v>201801</v>
      </c>
      <c r="H28" t="s">
        <v>3</v>
      </c>
      <c r="I28" t="s">
        <v>4</v>
      </c>
      <c r="J28" t="s">
        <v>5</v>
      </c>
      <c r="K28" t="s">
        <v>6</v>
      </c>
      <c r="L28" t="s">
        <v>63</v>
      </c>
      <c r="M28" t="s">
        <v>64</v>
      </c>
      <c r="N28" t="s">
        <v>156</v>
      </c>
      <c r="O28" t="s">
        <v>40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7.37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1.5</v>
      </c>
      <c r="BJ28">
        <v>1</v>
      </c>
      <c r="BK28">
        <v>2</v>
      </c>
      <c r="BL28">
        <v>88.42</v>
      </c>
      <c r="BM28">
        <v>12.38</v>
      </c>
      <c r="BN28">
        <v>100.8</v>
      </c>
      <c r="BO28">
        <v>100.8</v>
      </c>
      <c r="BQ28" t="s">
        <v>157</v>
      </c>
      <c r="BR28" t="s">
        <v>158</v>
      </c>
      <c r="BS28" s="1">
        <v>42922</v>
      </c>
      <c r="BT28" s="2">
        <v>0.375</v>
      </c>
      <c r="BU28" t="s">
        <v>157</v>
      </c>
      <c r="BV28" t="s">
        <v>34</v>
      </c>
      <c r="BY28">
        <v>4896.1099999999997</v>
      </c>
      <c r="CA28" t="s">
        <v>68</v>
      </c>
      <c r="CC28" t="s">
        <v>64</v>
      </c>
      <c r="CD28">
        <v>9700</v>
      </c>
      <c r="CE28" t="s">
        <v>18</v>
      </c>
      <c r="CF28" s="1">
        <v>42942</v>
      </c>
      <c r="CI28">
        <v>1</v>
      </c>
      <c r="CJ28">
        <v>1</v>
      </c>
      <c r="CK28" t="s">
        <v>69</v>
      </c>
      <c r="CL28" t="s">
        <v>19</v>
      </c>
    </row>
    <row r="29" spans="1:90">
      <c r="A29" t="s">
        <v>0</v>
      </c>
      <c r="B29" t="s">
        <v>1</v>
      </c>
      <c r="C29" t="s">
        <v>2</v>
      </c>
      <c r="E29" t="str">
        <f>"009936325179"</f>
        <v>009936325179</v>
      </c>
      <c r="F29" s="1">
        <v>42921</v>
      </c>
      <c r="G29">
        <v>201801</v>
      </c>
      <c r="H29" t="s">
        <v>3</v>
      </c>
      <c r="I29" t="s">
        <v>4</v>
      </c>
      <c r="J29" t="s">
        <v>5</v>
      </c>
      <c r="K29" t="s">
        <v>6</v>
      </c>
      <c r="L29" t="s">
        <v>44</v>
      </c>
      <c r="M29" t="s">
        <v>45</v>
      </c>
      <c r="N29" t="s">
        <v>159</v>
      </c>
      <c r="O29" t="s">
        <v>40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7.43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1.5</v>
      </c>
      <c r="BJ29">
        <v>1</v>
      </c>
      <c r="BK29">
        <v>2</v>
      </c>
      <c r="BL29">
        <v>89.07</v>
      </c>
      <c r="BM29">
        <v>12.47</v>
      </c>
      <c r="BN29">
        <v>101.54</v>
      </c>
      <c r="BO29">
        <v>101.54</v>
      </c>
      <c r="BQ29" t="s">
        <v>160</v>
      </c>
      <c r="BR29" t="s">
        <v>158</v>
      </c>
      <c r="BS29" s="1">
        <v>42922</v>
      </c>
      <c r="BT29" s="2">
        <v>0.3576388888888889</v>
      </c>
      <c r="BU29" t="s">
        <v>161</v>
      </c>
      <c r="BV29" t="s">
        <v>34</v>
      </c>
      <c r="BY29">
        <v>4993.9399999999996</v>
      </c>
      <c r="CA29" t="s">
        <v>162</v>
      </c>
      <c r="CC29" t="s">
        <v>45</v>
      </c>
      <c r="CD29">
        <v>6045</v>
      </c>
      <c r="CE29" t="s">
        <v>18</v>
      </c>
      <c r="CF29" s="1">
        <v>42945</v>
      </c>
      <c r="CI29">
        <v>2</v>
      </c>
      <c r="CJ29">
        <v>1</v>
      </c>
      <c r="CK29" t="s">
        <v>50</v>
      </c>
      <c r="CL29" t="s">
        <v>19</v>
      </c>
    </row>
    <row r="30" spans="1:90">
      <c r="A30" t="s">
        <v>0</v>
      </c>
      <c r="B30" t="s">
        <v>1</v>
      </c>
      <c r="C30" t="s">
        <v>2</v>
      </c>
      <c r="E30" t="str">
        <f>"009936325181"</f>
        <v>009936325181</v>
      </c>
      <c r="F30" s="1">
        <v>42921</v>
      </c>
      <c r="G30">
        <v>201801</v>
      </c>
      <c r="H30" t="s">
        <v>3</v>
      </c>
      <c r="I30" t="s">
        <v>4</v>
      </c>
      <c r="J30" t="s">
        <v>5</v>
      </c>
      <c r="K30" t="s">
        <v>6</v>
      </c>
      <c r="L30" t="s">
        <v>163</v>
      </c>
      <c r="M30" t="s">
        <v>164</v>
      </c>
      <c r="N30" t="s">
        <v>165</v>
      </c>
      <c r="O30" t="s">
        <v>40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5.0999999999999996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0.2</v>
      </c>
      <c r="BK30">
        <v>1</v>
      </c>
      <c r="BL30">
        <v>62.75</v>
      </c>
      <c r="BM30">
        <v>8.7899999999999991</v>
      </c>
      <c r="BN30">
        <v>71.540000000000006</v>
      </c>
      <c r="BO30">
        <v>71.540000000000006</v>
      </c>
      <c r="BQ30" t="s">
        <v>166</v>
      </c>
      <c r="BR30" t="s">
        <v>158</v>
      </c>
      <c r="BS30" s="1">
        <v>42922</v>
      </c>
      <c r="BT30" s="2">
        <v>0.52083333333333337</v>
      </c>
      <c r="BU30" t="s">
        <v>167</v>
      </c>
      <c r="BV30" t="s">
        <v>34</v>
      </c>
      <c r="BY30">
        <v>1200</v>
      </c>
      <c r="CC30" t="s">
        <v>164</v>
      </c>
      <c r="CD30">
        <v>2940</v>
      </c>
      <c r="CE30" t="s">
        <v>18</v>
      </c>
      <c r="CF30" s="1">
        <v>42943</v>
      </c>
      <c r="CI30">
        <v>1</v>
      </c>
      <c r="CJ30">
        <v>1</v>
      </c>
      <c r="CK30" t="s">
        <v>120</v>
      </c>
      <c r="CL30" t="s">
        <v>19</v>
      </c>
    </row>
    <row r="31" spans="1:90">
      <c r="A31" t="s">
        <v>168</v>
      </c>
      <c r="B31" t="s">
        <v>1</v>
      </c>
      <c r="C31" t="s">
        <v>2</v>
      </c>
      <c r="E31" t="str">
        <f>"029907815970"</f>
        <v>029907815970</v>
      </c>
      <c r="F31" s="1">
        <v>42922</v>
      </c>
      <c r="G31">
        <v>201801</v>
      </c>
      <c r="H31" t="s">
        <v>169</v>
      </c>
      <c r="I31" t="s">
        <v>170</v>
      </c>
      <c r="J31" t="s">
        <v>171</v>
      </c>
      <c r="K31" t="s">
        <v>6</v>
      </c>
      <c r="L31" t="s">
        <v>3</v>
      </c>
      <c r="M31" t="s">
        <v>4</v>
      </c>
      <c r="N31" t="s">
        <v>172</v>
      </c>
      <c r="O31" t="s">
        <v>30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21.77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6</v>
      </c>
      <c r="BJ31">
        <v>11.9</v>
      </c>
      <c r="BK31">
        <v>12</v>
      </c>
      <c r="BL31">
        <v>246.41</v>
      </c>
      <c r="BM31">
        <v>34.5</v>
      </c>
      <c r="BN31">
        <v>280.91000000000003</v>
      </c>
      <c r="BO31">
        <v>280.91000000000003</v>
      </c>
      <c r="BQ31" t="s">
        <v>173</v>
      </c>
      <c r="BR31" t="s">
        <v>174</v>
      </c>
      <c r="BS31" s="1">
        <v>42923</v>
      </c>
      <c r="BT31" s="2">
        <v>0.37986111111111115</v>
      </c>
      <c r="BU31" t="s">
        <v>33</v>
      </c>
      <c r="BV31" t="s">
        <v>34</v>
      </c>
      <c r="BY31">
        <v>59582</v>
      </c>
      <c r="BZ31" t="s">
        <v>35</v>
      </c>
      <c r="CA31" t="s">
        <v>36</v>
      </c>
      <c r="CC31" t="s">
        <v>4</v>
      </c>
      <c r="CD31">
        <v>2001</v>
      </c>
      <c r="CE31" t="s">
        <v>18</v>
      </c>
      <c r="CF31" s="1">
        <v>42945</v>
      </c>
      <c r="CI31">
        <v>1</v>
      </c>
      <c r="CJ31">
        <v>1</v>
      </c>
      <c r="CK31">
        <v>21</v>
      </c>
      <c r="CL31" t="s">
        <v>19</v>
      </c>
    </row>
    <row r="32" spans="1:90">
      <c r="A32" t="s">
        <v>0</v>
      </c>
      <c r="B32" t="s">
        <v>1</v>
      </c>
      <c r="C32" t="s">
        <v>2</v>
      </c>
      <c r="E32" t="str">
        <f>"009936325169"</f>
        <v>009936325169</v>
      </c>
      <c r="F32" s="1">
        <v>42920</v>
      </c>
      <c r="G32">
        <v>201801</v>
      </c>
      <c r="H32" t="s">
        <v>3</v>
      </c>
      <c r="I32" t="s">
        <v>4</v>
      </c>
      <c r="J32" t="s">
        <v>5</v>
      </c>
      <c r="K32" t="s">
        <v>6</v>
      </c>
      <c r="L32" t="s">
        <v>175</v>
      </c>
      <c r="M32" t="s">
        <v>176</v>
      </c>
      <c r="N32" t="s">
        <v>177</v>
      </c>
      <c r="O32" t="s">
        <v>40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12.3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0.5</v>
      </c>
      <c r="BK32">
        <v>2</v>
      </c>
      <c r="BL32">
        <v>122.6</v>
      </c>
      <c r="BM32">
        <v>17.16</v>
      </c>
      <c r="BN32">
        <v>139.76</v>
      </c>
      <c r="BO32">
        <v>139.76</v>
      </c>
      <c r="BQ32" t="s">
        <v>178</v>
      </c>
      <c r="BR32" t="s">
        <v>12</v>
      </c>
      <c r="BS32" s="1">
        <v>42922</v>
      </c>
      <c r="BT32" s="2">
        <v>0.41111111111111115</v>
      </c>
      <c r="BU32" t="s">
        <v>179</v>
      </c>
      <c r="BV32" t="s">
        <v>34</v>
      </c>
      <c r="BY32">
        <v>2400</v>
      </c>
      <c r="CA32" t="s">
        <v>180</v>
      </c>
      <c r="CC32" t="s">
        <v>176</v>
      </c>
      <c r="CD32">
        <v>6705</v>
      </c>
      <c r="CE32" t="s">
        <v>18</v>
      </c>
      <c r="CF32" s="1">
        <v>42944</v>
      </c>
      <c r="CI32">
        <v>4</v>
      </c>
      <c r="CJ32">
        <v>2</v>
      </c>
      <c r="CK32" t="s">
        <v>181</v>
      </c>
      <c r="CL32" t="s">
        <v>19</v>
      </c>
    </row>
    <row r="33" spans="1:90">
      <c r="A33" t="s">
        <v>0</v>
      </c>
      <c r="B33" t="s">
        <v>1</v>
      </c>
      <c r="C33" t="s">
        <v>2</v>
      </c>
      <c r="E33" t="str">
        <f>"009936325224"</f>
        <v>009936325224</v>
      </c>
      <c r="F33" s="1">
        <v>42920</v>
      </c>
      <c r="G33">
        <v>201801</v>
      </c>
      <c r="H33" t="s">
        <v>3</v>
      </c>
      <c r="I33" t="s">
        <v>4</v>
      </c>
      <c r="J33" t="s">
        <v>5</v>
      </c>
      <c r="K33" t="s">
        <v>6</v>
      </c>
      <c r="L33" t="s">
        <v>81</v>
      </c>
      <c r="M33" t="s">
        <v>29</v>
      </c>
      <c r="N33" t="s">
        <v>182</v>
      </c>
      <c r="O33" t="s">
        <v>40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8.9499999999999993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</v>
      </c>
      <c r="BJ33">
        <v>0.5</v>
      </c>
      <c r="BK33">
        <v>2</v>
      </c>
      <c r="BL33">
        <v>90.59</v>
      </c>
      <c r="BM33">
        <v>12.68</v>
      </c>
      <c r="BN33">
        <v>103.27</v>
      </c>
      <c r="BO33">
        <v>103.27</v>
      </c>
      <c r="BQ33" t="s">
        <v>183</v>
      </c>
      <c r="BR33" t="s">
        <v>12</v>
      </c>
      <c r="BS33" s="1">
        <v>42922</v>
      </c>
      <c r="BT33" s="2">
        <v>0.4826388888888889</v>
      </c>
      <c r="BU33" t="s">
        <v>184</v>
      </c>
      <c r="BV33" t="s">
        <v>34</v>
      </c>
      <c r="BY33">
        <v>2400</v>
      </c>
      <c r="CA33" t="s">
        <v>185</v>
      </c>
      <c r="CC33" t="s">
        <v>29</v>
      </c>
      <c r="CD33">
        <v>8005</v>
      </c>
      <c r="CE33" t="s">
        <v>18</v>
      </c>
      <c r="CF33" s="1">
        <v>42944</v>
      </c>
      <c r="CI33">
        <v>2</v>
      </c>
      <c r="CJ33">
        <v>2</v>
      </c>
      <c r="CK33" t="s">
        <v>50</v>
      </c>
      <c r="CL33" t="s">
        <v>19</v>
      </c>
    </row>
    <row r="34" spans="1:90">
      <c r="A34" t="s">
        <v>0</v>
      </c>
      <c r="B34" t="s">
        <v>1</v>
      </c>
      <c r="C34" t="s">
        <v>2</v>
      </c>
      <c r="E34" t="str">
        <f>"009936325182"</f>
        <v>009936325182</v>
      </c>
      <c r="F34" s="1">
        <v>42921</v>
      </c>
      <c r="G34">
        <v>201801</v>
      </c>
      <c r="H34" t="s">
        <v>3</v>
      </c>
      <c r="I34" t="s">
        <v>4</v>
      </c>
      <c r="J34" t="s">
        <v>5</v>
      </c>
      <c r="K34" t="s">
        <v>6</v>
      </c>
      <c r="L34" t="s">
        <v>81</v>
      </c>
      <c r="M34" t="s">
        <v>29</v>
      </c>
      <c r="N34" t="s">
        <v>186</v>
      </c>
      <c r="O34" t="s">
        <v>40</v>
      </c>
      <c r="P34" t="str">
        <f>"..                            "</f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7.43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89.07</v>
      </c>
      <c r="BM34">
        <v>12.47</v>
      </c>
      <c r="BN34">
        <v>101.54</v>
      </c>
      <c r="BO34">
        <v>101.54</v>
      </c>
      <c r="BQ34" t="s">
        <v>187</v>
      </c>
      <c r="BR34" t="s">
        <v>158</v>
      </c>
      <c r="BS34" s="1">
        <v>42922</v>
      </c>
      <c r="BT34" s="2">
        <v>0.40069444444444446</v>
      </c>
      <c r="BU34" t="s">
        <v>188</v>
      </c>
      <c r="BV34" t="s">
        <v>34</v>
      </c>
      <c r="BY34">
        <v>1200</v>
      </c>
      <c r="CA34" t="s">
        <v>189</v>
      </c>
      <c r="CC34" t="s">
        <v>29</v>
      </c>
      <c r="CD34">
        <v>7420</v>
      </c>
      <c r="CE34" t="s">
        <v>18</v>
      </c>
      <c r="CF34" s="1">
        <v>42944</v>
      </c>
      <c r="CI34">
        <v>2</v>
      </c>
      <c r="CJ34">
        <v>1</v>
      </c>
      <c r="CK34" t="s">
        <v>50</v>
      </c>
      <c r="CL34" t="s">
        <v>19</v>
      </c>
    </row>
    <row r="35" spans="1:90">
      <c r="A35" t="s">
        <v>0</v>
      </c>
      <c r="B35" t="s">
        <v>1</v>
      </c>
      <c r="C35" t="s">
        <v>2</v>
      </c>
      <c r="E35" t="str">
        <f>"009936325184"</f>
        <v>009936325184</v>
      </c>
      <c r="F35" s="1">
        <v>42921</v>
      </c>
      <c r="G35">
        <v>201801</v>
      </c>
      <c r="H35" t="s">
        <v>3</v>
      </c>
      <c r="I35" t="s">
        <v>4</v>
      </c>
      <c r="J35" t="s">
        <v>5</v>
      </c>
      <c r="K35" t="s">
        <v>6</v>
      </c>
      <c r="L35" t="s">
        <v>129</v>
      </c>
      <c r="M35" t="s">
        <v>130</v>
      </c>
      <c r="N35" t="s">
        <v>190</v>
      </c>
      <c r="O35" t="s">
        <v>40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6.24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0.5</v>
      </c>
      <c r="BK35">
        <v>2</v>
      </c>
      <c r="BL35">
        <v>75.59</v>
      </c>
      <c r="BM35">
        <v>10.58</v>
      </c>
      <c r="BN35">
        <v>86.17</v>
      </c>
      <c r="BO35">
        <v>86.17</v>
      </c>
      <c r="BQ35" t="s">
        <v>3</v>
      </c>
      <c r="BR35" t="s">
        <v>12</v>
      </c>
      <c r="BS35" s="1">
        <v>42922</v>
      </c>
      <c r="BT35" s="2">
        <v>0.50624999999999998</v>
      </c>
      <c r="BU35" t="s">
        <v>191</v>
      </c>
      <c r="BY35">
        <v>2400</v>
      </c>
      <c r="CC35" t="s">
        <v>130</v>
      </c>
      <c r="CD35">
        <v>63</v>
      </c>
      <c r="CE35" t="s">
        <v>18</v>
      </c>
      <c r="CF35" s="1">
        <v>42945</v>
      </c>
      <c r="CI35">
        <v>0</v>
      </c>
      <c r="CJ35">
        <v>0</v>
      </c>
      <c r="CK35" t="s">
        <v>43</v>
      </c>
      <c r="CL35" t="s">
        <v>19</v>
      </c>
    </row>
    <row r="36" spans="1:90">
      <c r="A36" t="s">
        <v>0</v>
      </c>
      <c r="B36" t="s">
        <v>1</v>
      </c>
      <c r="C36" t="s">
        <v>2</v>
      </c>
      <c r="E36" t="str">
        <f>"009936325180"</f>
        <v>009936325180</v>
      </c>
      <c r="F36" s="1">
        <v>42921</v>
      </c>
      <c r="G36">
        <v>201801</v>
      </c>
      <c r="H36" t="s">
        <v>3</v>
      </c>
      <c r="I36" t="s">
        <v>4</v>
      </c>
      <c r="J36" t="s">
        <v>5</v>
      </c>
      <c r="K36" t="s">
        <v>6</v>
      </c>
      <c r="L36" t="s">
        <v>3</v>
      </c>
      <c r="M36" t="s">
        <v>4</v>
      </c>
      <c r="N36" t="s">
        <v>192</v>
      </c>
      <c r="O36" t="s">
        <v>40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5.0999999999999996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0.2</v>
      </c>
      <c r="BK36">
        <v>1</v>
      </c>
      <c r="BL36">
        <v>62.75</v>
      </c>
      <c r="BM36">
        <v>8.7899999999999991</v>
      </c>
      <c r="BN36">
        <v>71.540000000000006</v>
      </c>
      <c r="BO36">
        <v>71.540000000000006</v>
      </c>
      <c r="BQ36" t="s">
        <v>193</v>
      </c>
      <c r="BR36" t="s">
        <v>194</v>
      </c>
      <c r="BS36" s="1">
        <v>42922</v>
      </c>
      <c r="BT36" s="2">
        <v>0.56180555555555556</v>
      </c>
      <c r="BU36" t="s">
        <v>195</v>
      </c>
      <c r="BV36" t="s">
        <v>34</v>
      </c>
      <c r="BY36">
        <v>1200</v>
      </c>
      <c r="CC36" t="s">
        <v>4</v>
      </c>
      <c r="CD36">
        <v>2092</v>
      </c>
      <c r="CE36" t="s">
        <v>18</v>
      </c>
      <c r="CF36" s="1">
        <v>42945</v>
      </c>
      <c r="CI36">
        <v>1</v>
      </c>
      <c r="CJ36">
        <v>1</v>
      </c>
      <c r="CK36" t="s">
        <v>73</v>
      </c>
      <c r="CL36" t="s">
        <v>19</v>
      </c>
    </row>
    <row r="37" spans="1:90">
      <c r="A37" t="s">
        <v>0</v>
      </c>
      <c r="B37" t="s">
        <v>1</v>
      </c>
      <c r="C37" t="s">
        <v>2</v>
      </c>
      <c r="E37" t="str">
        <f>"009936325177"</f>
        <v>009936325177</v>
      </c>
      <c r="F37" s="1">
        <v>42921</v>
      </c>
      <c r="G37">
        <v>201801</v>
      </c>
      <c r="H37" t="s">
        <v>3</v>
      </c>
      <c r="I37" t="s">
        <v>4</v>
      </c>
      <c r="J37" t="s">
        <v>5</v>
      </c>
      <c r="K37" t="s">
        <v>6</v>
      </c>
      <c r="L37" t="s">
        <v>81</v>
      </c>
      <c r="M37" t="s">
        <v>29</v>
      </c>
      <c r="N37" t="s">
        <v>196</v>
      </c>
      <c r="O37" t="s">
        <v>40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7.43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0.2</v>
      </c>
      <c r="BK37">
        <v>1</v>
      </c>
      <c r="BL37">
        <v>89.07</v>
      </c>
      <c r="BM37">
        <v>12.47</v>
      </c>
      <c r="BN37">
        <v>101.54</v>
      </c>
      <c r="BO37">
        <v>101.54</v>
      </c>
      <c r="BQ37" t="s">
        <v>197</v>
      </c>
      <c r="BR37" t="s">
        <v>12</v>
      </c>
      <c r="BS37" s="1">
        <v>42922</v>
      </c>
      <c r="BT37" s="2">
        <v>0.51666666666666672</v>
      </c>
      <c r="BU37" t="s">
        <v>198</v>
      </c>
      <c r="BV37" t="s">
        <v>34</v>
      </c>
      <c r="BY37">
        <v>1200</v>
      </c>
      <c r="CA37" t="s">
        <v>199</v>
      </c>
      <c r="CC37" t="s">
        <v>29</v>
      </c>
      <c r="CD37">
        <v>7780</v>
      </c>
      <c r="CE37" t="s">
        <v>18</v>
      </c>
      <c r="CF37" s="1">
        <v>42944</v>
      </c>
      <c r="CI37">
        <v>2</v>
      </c>
      <c r="CJ37">
        <v>1</v>
      </c>
      <c r="CK37" t="s">
        <v>50</v>
      </c>
      <c r="CL37" t="s">
        <v>19</v>
      </c>
    </row>
    <row r="38" spans="1:90">
      <c r="A38" t="s">
        <v>0</v>
      </c>
      <c r="B38" t="s">
        <v>1</v>
      </c>
      <c r="C38" t="s">
        <v>2</v>
      </c>
      <c r="E38" t="str">
        <f>"069908095896"</f>
        <v>069908095896</v>
      </c>
      <c r="F38" s="1">
        <v>42923</v>
      </c>
      <c r="G38">
        <v>201801</v>
      </c>
      <c r="H38" t="s">
        <v>3</v>
      </c>
      <c r="I38" t="s">
        <v>4</v>
      </c>
      <c r="J38" t="s">
        <v>5</v>
      </c>
      <c r="K38" t="s">
        <v>6</v>
      </c>
      <c r="L38" t="s">
        <v>91</v>
      </c>
      <c r="M38" t="s">
        <v>92</v>
      </c>
      <c r="N38" t="s">
        <v>200</v>
      </c>
      <c r="O38" t="s">
        <v>40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5.0999999999999996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0.8</v>
      </c>
      <c r="BJ38">
        <v>0.6</v>
      </c>
      <c r="BK38">
        <v>1</v>
      </c>
      <c r="BL38">
        <v>62.75</v>
      </c>
      <c r="BM38">
        <v>8.7899999999999991</v>
      </c>
      <c r="BN38">
        <v>71.540000000000006</v>
      </c>
      <c r="BO38">
        <v>71.540000000000006</v>
      </c>
      <c r="BQ38" t="s">
        <v>201</v>
      </c>
      <c r="BR38" t="s">
        <v>12</v>
      </c>
      <c r="BS38" s="1">
        <v>42926</v>
      </c>
      <c r="BT38" s="2">
        <v>0.40833333333333338</v>
      </c>
      <c r="BU38" t="s">
        <v>202</v>
      </c>
      <c r="BV38" t="s">
        <v>34</v>
      </c>
      <c r="BY38">
        <v>3024</v>
      </c>
      <c r="CA38" t="s">
        <v>96</v>
      </c>
      <c r="CC38" t="s">
        <v>92</v>
      </c>
      <c r="CD38">
        <v>2570</v>
      </c>
      <c r="CE38" t="s">
        <v>18</v>
      </c>
      <c r="CF38" s="1">
        <v>42944</v>
      </c>
      <c r="CI38">
        <v>1</v>
      </c>
      <c r="CJ38">
        <v>1</v>
      </c>
      <c r="CK38" t="s">
        <v>97</v>
      </c>
      <c r="CL38" t="s">
        <v>19</v>
      </c>
    </row>
    <row r="39" spans="1:90">
      <c r="A39" t="s">
        <v>0</v>
      </c>
      <c r="B39" t="s">
        <v>1</v>
      </c>
      <c r="C39" t="s">
        <v>2</v>
      </c>
      <c r="E39" t="str">
        <f>"069908095893"</f>
        <v>069908095893</v>
      </c>
      <c r="F39" s="1">
        <v>42923</v>
      </c>
      <c r="G39">
        <v>201801</v>
      </c>
      <c r="H39" t="s">
        <v>3</v>
      </c>
      <c r="I39" t="s">
        <v>4</v>
      </c>
      <c r="J39" t="s">
        <v>5</v>
      </c>
      <c r="K39" t="s">
        <v>6</v>
      </c>
      <c r="L39" t="s">
        <v>134</v>
      </c>
      <c r="M39" t="s">
        <v>135</v>
      </c>
      <c r="N39" t="s">
        <v>203</v>
      </c>
      <c r="O39" t="s">
        <v>40</v>
      </c>
      <c r="P39" t="str">
        <f>"..                            "</f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5.0999999999999996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0.5</v>
      </c>
      <c r="BJ39">
        <v>0.2</v>
      </c>
      <c r="BK39">
        <v>1</v>
      </c>
      <c r="BL39">
        <v>62.75</v>
      </c>
      <c r="BM39">
        <v>8.7899999999999991</v>
      </c>
      <c r="BN39">
        <v>71.540000000000006</v>
      </c>
      <c r="BO39">
        <v>71.540000000000006</v>
      </c>
      <c r="BQ39" t="s">
        <v>138</v>
      </c>
      <c r="BR39" t="s">
        <v>12</v>
      </c>
      <c r="BS39" s="1">
        <v>42926</v>
      </c>
      <c r="BT39" s="2">
        <v>0.41666666666666669</v>
      </c>
      <c r="BU39" t="s">
        <v>138</v>
      </c>
      <c r="BV39" t="s">
        <v>34</v>
      </c>
      <c r="BY39">
        <v>1200</v>
      </c>
      <c r="CC39" t="s">
        <v>135</v>
      </c>
      <c r="CD39">
        <v>1459</v>
      </c>
      <c r="CE39" t="s">
        <v>18</v>
      </c>
      <c r="CF39" s="1">
        <v>42946</v>
      </c>
      <c r="CI39">
        <v>1</v>
      </c>
      <c r="CJ39">
        <v>1</v>
      </c>
      <c r="CK39" t="s">
        <v>73</v>
      </c>
      <c r="CL39" t="s">
        <v>19</v>
      </c>
    </row>
    <row r="40" spans="1:90">
      <c r="A40" t="s">
        <v>0</v>
      </c>
      <c r="B40" t="s">
        <v>1</v>
      </c>
      <c r="C40" t="s">
        <v>2</v>
      </c>
      <c r="E40" t="str">
        <f>"069908095897"</f>
        <v>069908095897</v>
      </c>
      <c r="F40" s="1">
        <v>42923</v>
      </c>
      <c r="G40">
        <v>201801</v>
      </c>
      <c r="H40" t="s">
        <v>3</v>
      </c>
      <c r="I40" t="s">
        <v>4</v>
      </c>
      <c r="J40" t="s">
        <v>5</v>
      </c>
      <c r="K40" t="s">
        <v>6</v>
      </c>
      <c r="L40" t="s">
        <v>169</v>
      </c>
      <c r="M40" t="s">
        <v>170</v>
      </c>
      <c r="N40" t="s">
        <v>204</v>
      </c>
      <c r="O40" t="s">
        <v>40</v>
      </c>
      <c r="P40" t="str">
        <f t="shared" ref="P40:P45" si="1"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5.0999999999999996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0.5</v>
      </c>
      <c r="BJ40">
        <v>0.2</v>
      </c>
      <c r="BK40">
        <v>1</v>
      </c>
      <c r="BL40">
        <v>62.75</v>
      </c>
      <c r="BM40">
        <v>8.7899999999999991</v>
      </c>
      <c r="BN40">
        <v>71.540000000000006</v>
      </c>
      <c r="BO40">
        <v>71.540000000000006</v>
      </c>
      <c r="BQ40" t="s">
        <v>205</v>
      </c>
      <c r="BR40" t="s">
        <v>12</v>
      </c>
      <c r="BS40" s="1">
        <v>42926</v>
      </c>
      <c r="BT40" s="2">
        <v>0.46180555555555558</v>
      </c>
      <c r="BU40" t="s">
        <v>206</v>
      </c>
      <c r="BV40" t="s">
        <v>34</v>
      </c>
      <c r="BY40">
        <v>1200</v>
      </c>
      <c r="CC40" t="s">
        <v>170</v>
      </c>
      <c r="CD40">
        <v>4000</v>
      </c>
      <c r="CE40" t="s">
        <v>18</v>
      </c>
      <c r="CF40" s="1">
        <v>42944</v>
      </c>
      <c r="CI40">
        <v>1</v>
      </c>
      <c r="CJ40">
        <v>1</v>
      </c>
      <c r="CK40" t="s">
        <v>120</v>
      </c>
      <c r="CL40" t="s">
        <v>19</v>
      </c>
    </row>
    <row r="41" spans="1:90">
      <c r="A41" t="s">
        <v>0</v>
      </c>
      <c r="B41" t="s">
        <v>1</v>
      </c>
      <c r="C41" t="s">
        <v>2</v>
      </c>
      <c r="E41" t="str">
        <f>"009936325317"</f>
        <v>009936325317</v>
      </c>
      <c r="F41" s="1">
        <v>42923</v>
      </c>
      <c r="G41">
        <v>201801</v>
      </c>
      <c r="H41" t="s">
        <v>3</v>
      </c>
      <c r="I41" t="s">
        <v>4</v>
      </c>
      <c r="J41" t="s">
        <v>5</v>
      </c>
      <c r="K41" t="s">
        <v>6</v>
      </c>
      <c r="L41" t="s">
        <v>207</v>
      </c>
      <c r="M41" t="s">
        <v>208</v>
      </c>
      <c r="N41" t="s">
        <v>209</v>
      </c>
      <c r="O41" t="s">
        <v>40</v>
      </c>
      <c r="P41" t="str">
        <f t="shared" si="1"/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10.199999999999999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0.2</v>
      </c>
      <c r="BK41">
        <v>1</v>
      </c>
      <c r="BL41">
        <v>120.5</v>
      </c>
      <c r="BM41">
        <v>16.87</v>
      </c>
      <c r="BN41">
        <v>137.37</v>
      </c>
      <c r="BO41">
        <v>137.37</v>
      </c>
      <c r="BQ41" t="s">
        <v>210</v>
      </c>
      <c r="BR41" t="s">
        <v>12</v>
      </c>
      <c r="BS41" s="1">
        <v>42926</v>
      </c>
      <c r="BT41" s="2">
        <v>0.50694444444444442</v>
      </c>
      <c r="BU41" t="s">
        <v>211</v>
      </c>
      <c r="BY41">
        <v>1200</v>
      </c>
      <c r="CA41" t="s">
        <v>212</v>
      </c>
      <c r="CC41" t="s">
        <v>208</v>
      </c>
      <c r="CD41">
        <v>6500</v>
      </c>
      <c r="CE41" t="s">
        <v>18</v>
      </c>
      <c r="CF41" s="1">
        <v>42942</v>
      </c>
      <c r="CI41">
        <v>0</v>
      </c>
      <c r="CJ41">
        <v>0</v>
      </c>
      <c r="CK41" t="s">
        <v>181</v>
      </c>
      <c r="CL41" t="s">
        <v>19</v>
      </c>
    </row>
    <row r="42" spans="1:90">
      <c r="A42" t="s">
        <v>0</v>
      </c>
      <c r="B42" t="s">
        <v>1</v>
      </c>
      <c r="C42" t="s">
        <v>2</v>
      </c>
      <c r="E42" t="str">
        <f>"009936325219"</f>
        <v>009936325219</v>
      </c>
      <c r="F42" s="1">
        <v>42923</v>
      </c>
      <c r="G42">
        <v>201801</v>
      </c>
      <c r="H42" t="s">
        <v>3</v>
      </c>
      <c r="I42" t="s">
        <v>4</v>
      </c>
      <c r="J42" t="s">
        <v>5</v>
      </c>
      <c r="K42" t="s">
        <v>6</v>
      </c>
      <c r="L42" t="s">
        <v>213</v>
      </c>
      <c r="M42" t="s">
        <v>214</v>
      </c>
      <c r="N42" t="s">
        <v>215</v>
      </c>
      <c r="O42" t="s">
        <v>40</v>
      </c>
      <c r="P42" t="str">
        <f t="shared" si="1"/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7.43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1.3</v>
      </c>
      <c r="BK42">
        <v>2</v>
      </c>
      <c r="BL42">
        <v>89.07</v>
      </c>
      <c r="BM42">
        <v>12.47</v>
      </c>
      <c r="BN42">
        <v>101.54</v>
      </c>
      <c r="BO42">
        <v>101.54</v>
      </c>
      <c r="BQ42" t="s">
        <v>216</v>
      </c>
      <c r="BR42" t="s">
        <v>12</v>
      </c>
      <c r="BS42" s="1">
        <v>42926</v>
      </c>
      <c r="BT42" s="2">
        <v>0.59583333333333333</v>
      </c>
      <c r="BU42" t="s">
        <v>217</v>
      </c>
      <c r="BV42" t="s">
        <v>34</v>
      </c>
      <c r="BY42">
        <v>6444.45</v>
      </c>
      <c r="CC42" t="s">
        <v>214</v>
      </c>
      <c r="CD42">
        <v>4399</v>
      </c>
      <c r="CE42" t="s">
        <v>18</v>
      </c>
      <c r="CF42" s="1">
        <v>42944</v>
      </c>
      <c r="CI42">
        <v>1</v>
      </c>
      <c r="CJ42">
        <v>1</v>
      </c>
      <c r="CK42" t="s">
        <v>113</v>
      </c>
      <c r="CL42" t="s">
        <v>19</v>
      </c>
    </row>
    <row r="43" spans="1:90">
      <c r="A43" t="s">
        <v>0</v>
      </c>
      <c r="B43" t="s">
        <v>1</v>
      </c>
      <c r="C43" t="s">
        <v>2</v>
      </c>
      <c r="E43" t="str">
        <f>"069908095892"</f>
        <v>069908095892</v>
      </c>
      <c r="F43" s="1">
        <v>42923</v>
      </c>
      <c r="G43">
        <v>201801</v>
      </c>
      <c r="H43" t="s">
        <v>3</v>
      </c>
      <c r="I43" t="s">
        <v>4</v>
      </c>
      <c r="J43" t="s">
        <v>5</v>
      </c>
      <c r="K43" t="s">
        <v>6</v>
      </c>
      <c r="L43" t="s">
        <v>44</v>
      </c>
      <c r="M43" t="s">
        <v>45</v>
      </c>
      <c r="N43" t="s">
        <v>218</v>
      </c>
      <c r="O43" t="s">
        <v>40</v>
      </c>
      <c r="P43" t="str">
        <f t="shared" si="1"/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7.43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0.5</v>
      </c>
      <c r="BK43">
        <v>1</v>
      </c>
      <c r="BL43">
        <v>89.07</v>
      </c>
      <c r="BM43">
        <v>12.47</v>
      </c>
      <c r="BN43">
        <v>101.54</v>
      </c>
      <c r="BO43">
        <v>101.54</v>
      </c>
      <c r="BQ43" t="s">
        <v>219</v>
      </c>
      <c r="BR43" t="s">
        <v>12</v>
      </c>
      <c r="BS43" s="1">
        <v>42926</v>
      </c>
      <c r="BT43" s="2">
        <v>0.3215277777777778</v>
      </c>
      <c r="BU43" t="s">
        <v>220</v>
      </c>
      <c r="BV43" t="s">
        <v>34</v>
      </c>
      <c r="BY43">
        <v>2400</v>
      </c>
      <c r="CA43" t="s">
        <v>162</v>
      </c>
      <c r="CC43" t="s">
        <v>45</v>
      </c>
      <c r="CD43">
        <v>6000</v>
      </c>
      <c r="CE43" t="s">
        <v>18</v>
      </c>
      <c r="CF43" s="1">
        <v>42945</v>
      </c>
      <c r="CI43">
        <v>2</v>
      </c>
      <c r="CJ43">
        <v>1</v>
      </c>
      <c r="CK43" t="s">
        <v>50</v>
      </c>
      <c r="CL43" t="s">
        <v>19</v>
      </c>
    </row>
    <row r="44" spans="1:90">
      <c r="A44" t="s">
        <v>0</v>
      </c>
      <c r="B44" t="s">
        <v>1</v>
      </c>
      <c r="C44" t="s">
        <v>2</v>
      </c>
      <c r="E44" t="str">
        <f>"069908095895"</f>
        <v>069908095895</v>
      </c>
      <c r="F44" s="1">
        <v>42923</v>
      </c>
      <c r="G44">
        <v>201801</v>
      </c>
      <c r="H44" t="s">
        <v>3</v>
      </c>
      <c r="I44" t="s">
        <v>4</v>
      </c>
      <c r="J44" t="s">
        <v>5</v>
      </c>
      <c r="K44" t="s">
        <v>6</v>
      </c>
      <c r="L44" t="s">
        <v>221</v>
      </c>
      <c r="M44" t="s">
        <v>222</v>
      </c>
      <c r="N44" t="s">
        <v>223</v>
      </c>
      <c r="O44" t="s">
        <v>40</v>
      </c>
      <c r="P44" t="str">
        <f t="shared" si="1"/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7.43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0.4</v>
      </c>
      <c r="BJ44">
        <v>0.5</v>
      </c>
      <c r="BK44">
        <v>1</v>
      </c>
      <c r="BL44">
        <v>89.07</v>
      </c>
      <c r="BM44">
        <v>12.47</v>
      </c>
      <c r="BN44">
        <v>101.54</v>
      </c>
      <c r="BO44">
        <v>101.54</v>
      </c>
      <c r="BQ44" t="s">
        <v>224</v>
      </c>
      <c r="BR44" t="s">
        <v>12</v>
      </c>
      <c r="BS44" s="1">
        <v>42926</v>
      </c>
      <c r="BT44" s="2">
        <v>0.51041666666666663</v>
      </c>
      <c r="BU44" t="s">
        <v>225</v>
      </c>
      <c r="BV44" t="s">
        <v>34</v>
      </c>
      <c r="BY44">
        <v>2394.52</v>
      </c>
      <c r="CC44" t="s">
        <v>222</v>
      </c>
      <c r="CD44">
        <v>5219</v>
      </c>
      <c r="CE44" t="s">
        <v>18</v>
      </c>
      <c r="CF44" s="1">
        <v>42943</v>
      </c>
      <c r="CI44">
        <v>2</v>
      </c>
      <c r="CJ44">
        <v>1</v>
      </c>
      <c r="CK44" t="s">
        <v>113</v>
      </c>
      <c r="CL44" t="s">
        <v>19</v>
      </c>
    </row>
    <row r="45" spans="1:90">
      <c r="A45" t="s">
        <v>0</v>
      </c>
      <c r="B45" t="s">
        <v>1</v>
      </c>
      <c r="C45" t="s">
        <v>2</v>
      </c>
      <c r="E45" t="str">
        <f>"069908095891"</f>
        <v>069908095891</v>
      </c>
      <c r="F45" s="1">
        <v>42923</v>
      </c>
      <c r="G45">
        <v>201801</v>
      </c>
      <c r="H45" t="s">
        <v>3</v>
      </c>
      <c r="I45" t="s">
        <v>4</v>
      </c>
      <c r="J45" t="s">
        <v>5</v>
      </c>
      <c r="K45" t="s">
        <v>6</v>
      </c>
      <c r="L45" t="s">
        <v>169</v>
      </c>
      <c r="M45" t="s">
        <v>170</v>
      </c>
      <c r="N45" t="s">
        <v>226</v>
      </c>
      <c r="O45" t="s">
        <v>40</v>
      </c>
      <c r="P45" t="str">
        <f t="shared" si="1"/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5.0999999999999996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0.5</v>
      </c>
      <c r="BJ45">
        <v>0.2</v>
      </c>
      <c r="BK45">
        <v>1</v>
      </c>
      <c r="BL45">
        <v>62.75</v>
      </c>
      <c r="BM45">
        <v>8.7899999999999991</v>
      </c>
      <c r="BN45">
        <v>71.540000000000006</v>
      </c>
      <c r="BO45">
        <v>71.540000000000006</v>
      </c>
      <c r="BQ45" t="s">
        <v>227</v>
      </c>
      <c r="BR45" t="s">
        <v>12</v>
      </c>
      <c r="BS45" s="1">
        <v>42926</v>
      </c>
      <c r="BT45" s="2">
        <v>0.41666666666666669</v>
      </c>
      <c r="BU45" t="s">
        <v>228</v>
      </c>
      <c r="BV45" t="s">
        <v>34</v>
      </c>
      <c r="BY45">
        <v>1200</v>
      </c>
      <c r="CA45" t="s">
        <v>229</v>
      </c>
      <c r="CC45" t="s">
        <v>170</v>
      </c>
      <c r="CD45">
        <v>4000</v>
      </c>
      <c r="CE45" t="s">
        <v>18</v>
      </c>
      <c r="CF45" s="1">
        <v>42944</v>
      </c>
      <c r="CI45">
        <v>1</v>
      </c>
      <c r="CJ45">
        <v>1</v>
      </c>
      <c r="CK45" t="s">
        <v>120</v>
      </c>
      <c r="CL45" t="s">
        <v>19</v>
      </c>
    </row>
    <row r="46" spans="1:90">
      <c r="A46" t="s">
        <v>0</v>
      </c>
      <c r="B46" t="s">
        <v>1</v>
      </c>
      <c r="C46" t="s">
        <v>2</v>
      </c>
      <c r="E46" t="str">
        <f>"069908095899"</f>
        <v>069908095899</v>
      </c>
      <c r="F46" s="1">
        <v>42926</v>
      </c>
      <c r="G46">
        <v>201801</v>
      </c>
      <c r="H46" t="s">
        <v>3</v>
      </c>
      <c r="I46" t="s">
        <v>4</v>
      </c>
      <c r="J46" t="s">
        <v>5</v>
      </c>
      <c r="K46" t="s">
        <v>6</v>
      </c>
      <c r="L46" t="s">
        <v>230</v>
      </c>
      <c r="M46" t="s">
        <v>231</v>
      </c>
      <c r="N46" t="s">
        <v>232</v>
      </c>
      <c r="O46" t="s">
        <v>23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25.5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119.56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157.15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0.8</v>
      </c>
      <c r="BK46">
        <v>1</v>
      </c>
      <c r="BL46">
        <v>565.32000000000005</v>
      </c>
      <c r="BM46">
        <v>0</v>
      </c>
      <c r="BN46">
        <v>565.32000000000005</v>
      </c>
      <c r="BO46">
        <v>565.32000000000005</v>
      </c>
      <c r="BQ46" t="s">
        <v>233</v>
      </c>
      <c r="BS46" s="1">
        <v>42927</v>
      </c>
      <c r="BT46" s="2">
        <v>0.39583333333333331</v>
      </c>
      <c r="BU46" t="s">
        <v>234</v>
      </c>
      <c r="BY46">
        <v>4082.04</v>
      </c>
      <c r="BZ46" t="s">
        <v>235</v>
      </c>
      <c r="CC46" t="s">
        <v>231</v>
      </c>
      <c r="CD46" t="s">
        <v>236</v>
      </c>
      <c r="CE46" t="s">
        <v>18</v>
      </c>
      <c r="CI46">
        <v>0</v>
      </c>
      <c r="CJ46">
        <v>0</v>
      </c>
      <c r="CK46">
        <v>521</v>
      </c>
      <c r="CL46" t="s">
        <v>19</v>
      </c>
    </row>
    <row r="47" spans="1:90">
      <c r="A47" t="s">
        <v>0</v>
      </c>
      <c r="B47" t="s">
        <v>1</v>
      </c>
      <c r="C47" t="s">
        <v>2</v>
      </c>
      <c r="E47" t="str">
        <f>"069908095900"</f>
        <v>069908095900</v>
      </c>
      <c r="F47" s="1">
        <v>42926</v>
      </c>
      <c r="G47">
        <v>201801</v>
      </c>
      <c r="H47" t="s">
        <v>3</v>
      </c>
      <c r="I47" t="s">
        <v>4</v>
      </c>
      <c r="J47" t="s">
        <v>5</v>
      </c>
      <c r="K47" t="s">
        <v>6</v>
      </c>
      <c r="L47" t="s">
        <v>237</v>
      </c>
      <c r="M47" t="s">
        <v>238</v>
      </c>
      <c r="N47" t="s">
        <v>239</v>
      </c>
      <c r="O47" t="s">
        <v>40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6.8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0.2</v>
      </c>
      <c r="BK47">
        <v>1</v>
      </c>
      <c r="BL47">
        <v>82</v>
      </c>
      <c r="BM47">
        <v>11.48</v>
      </c>
      <c r="BN47">
        <v>93.48</v>
      </c>
      <c r="BO47">
        <v>93.48</v>
      </c>
      <c r="BQ47" t="s">
        <v>240</v>
      </c>
      <c r="BS47" s="1">
        <v>42927</v>
      </c>
      <c r="BT47" s="2">
        <v>0.69444444444444453</v>
      </c>
      <c r="BU47" t="s">
        <v>241</v>
      </c>
      <c r="BV47" t="s">
        <v>34</v>
      </c>
      <c r="BY47">
        <v>1200</v>
      </c>
      <c r="CA47" t="s">
        <v>242</v>
      </c>
      <c r="CC47" t="s">
        <v>238</v>
      </c>
      <c r="CD47">
        <v>2210</v>
      </c>
      <c r="CE47" t="s">
        <v>18</v>
      </c>
      <c r="CF47" s="1">
        <v>42945</v>
      </c>
      <c r="CI47">
        <v>1</v>
      </c>
      <c r="CJ47">
        <v>1</v>
      </c>
      <c r="CK47" t="s">
        <v>243</v>
      </c>
      <c r="CL47" t="s">
        <v>19</v>
      </c>
    </row>
    <row r="48" spans="1:90">
      <c r="A48" t="s">
        <v>0</v>
      </c>
      <c r="B48" t="s">
        <v>1</v>
      </c>
      <c r="C48" t="s">
        <v>2</v>
      </c>
      <c r="E48" t="str">
        <f>"069908095902"</f>
        <v>069908095902</v>
      </c>
      <c r="F48" s="1">
        <v>42926</v>
      </c>
      <c r="G48">
        <v>201801</v>
      </c>
      <c r="H48" t="s">
        <v>3</v>
      </c>
      <c r="I48" t="s">
        <v>4</v>
      </c>
      <c r="J48" t="s">
        <v>5</v>
      </c>
      <c r="K48" t="s">
        <v>6</v>
      </c>
      <c r="L48" t="s">
        <v>244</v>
      </c>
      <c r="M48" t="s">
        <v>245</v>
      </c>
      <c r="N48" t="s">
        <v>246</v>
      </c>
      <c r="O48" t="s">
        <v>40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8.84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3.8</v>
      </c>
      <c r="BJ48">
        <v>1.6</v>
      </c>
      <c r="BK48">
        <v>4</v>
      </c>
      <c r="BL48">
        <v>105.1</v>
      </c>
      <c r="BM48">
        <v>14.71</v>
      </c>
      <c r="BN48">
        <v>119.81</v>
      </c>
      <c r="BO48">
        <v>119.81</v>
      </c>
      <c r="BQ48" t="s">
        <v>247</v>
      </c>
      <c r="BS48" s="1">
        <v>42927</v>
      </c>
      <c r="BT48" s="2">
        <v>0.34930555555555554</v>
      </c>
      <c r="BU48" t="s">
        <v>248</v>
      </c>
      <c r="BV48" t="s">
        <v>34</v>
      </c>
      <c r="BY48">
        <v>7785.96</v>
      </c>
      <c r="CC48" t="s">
        <v>245</v>
      </c>
      <c r="CD48">
        <v>6529</v>
      </c>
      <c r="CE48" t="s">
        <v>18</v>
      </c>
      <c r="CF48" s="1">
        <v>42942</v>
      </c>
      <c r="CI48">
        <v>2</v>
      </c>
      <c r="CJ48">
        <v>1</v>
      </c>
      <c r="CK48" t="s">
        <v>80</v>
      </c>
      <c r="CL48" t="s">
        <v>19</v>
      </c>
    </row>
    <row r="49" spans="1:90">
      <c r="A49" t="s">
        <v>0</v>
      </c>
      <c r="B49" t="s">
        <v>1</v>
      </c>
      <c r="C49" t="s">
        <v>2</v>
      </c>
      <c r="E49" t="str">
        <f>"069908095898"</f>
        <v>069908095898</v>
      </c>
      <c r="F49" s="1">
        <v>42926</v>
      </c>
      <c r="G49">
        <v>201801</v>
      </c>
      <c r="H49" t="s">
        <v>3</v>
      </c>
      <c r="I49" t="s">
        <v>4</v>
      </c>
      <c r="J49" t="s">
        <v>5</v>
      </c>
      <c r="K49" t="s">
        <v>6</v>
      </c>
      <c r="L49" t="s">
        <v>63</v>
      </c>
      <c r="M49" t="s">
        <v>64</v>
      </c>
      <c r="N49" t="s">
        <v>249</v>
      </c>
      <c r="O49" t="s">
        <v>40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7.37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0.2</v>
      </c>
      <c r="BK49">
        <v>1</v>
      </c>
      <c r="BL49">
        <v>88.42</v>
      </c>
      <c r="BM49">
        <v>12.38</v>
      </c>
      <c r="BN49">
        <v>100.8</v>
      </c>
      <c r="BO49">
        <v>100.8</v>
      </c>
      <c r="BQ49" t="s">
        <v>250</v>
      </c>
      <c r="BS49" s="1">
        <v>42927</v>
      </c>
      <c r="BT49" s="2">
        <v>0.4777777777777778</v>
      </c>
      <c r="BU49" t="s">
        <v>251</v>
      </c>
      <c r="BV49" t="s">
        <v>34</v>
      </c>
      <c r="BY49">
        <v>1200</v>
      </c>
      <c r="CC49" t="s">
        <v>64</v>
      </c>
      <c r="CD49">
        <v>9700</v>
      </c>
      <c r="CE49" t="s">
        <v>18</v>
      </c>
      <c r="CF49" s="1">
        <v>42942</v>
      </c>
      <c r="CI49">
        <v>1</v>
      </c>
      <c r="CJ49">
        <v>1</v>
      </c>
      <c r="CK49" t="s">
        <v>69</v>
      </c>
      <c r="CL49" t="s">
        <v>19</v>
      </c>
    </row>
    <row r="50" spans="1:90">
      <c r="A50" t="s">
        <v>0</v>
      </c>
      <c r="B50" t="s">
        <v>1</v>
      </c>
      <c r="C50" t="s">
        <v>2</v>
      </c>
      <c r="E50" t="str">
        <f>"069908095901"</f>
        <v>069908095901</v>
      </c>
      <c r="F50" s="1">
        <v>42926</v>
      </c>
      <c r="G50">
        <v>201801</v>
      </c>
      <c r="H50" t="s">
        <v>3</v>
      </c>
      <c r="I50" t="s">
        <v>4</v>
      </c>
      <c r="J50" t="s">
        <v>5</v>
      </c>
      <c r="K50" t="s">
        <v>6</v>
      </c>
      <c r="L50" t="s">
        <v>252</v>
      </c>
      <c r="M50" t="s">
        <v>253</v>
      </c>
      <c r="N50" t="s">
        <v>254</v>
      </c>
      <c r="O50" t="s">
        <v>40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7.43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0.8</v>
      </c>
      <c r="BJ50">
        <v>0.7</v>
      </c>
      <c r="BK50">
        <v>1</v>
      </c>
      <c r="BL50">
        <v>89.07</v>
      </c>
      <c r="BM50">
        <v>12.47</v>
      </c>
      <c r="BN50">
        <v>101.54</v>
      </c>
      <c r="BO50">
        <v>101.54</v>
      </c>
      <c r="BQ50" t="s">
        <v>255</v>
      </c>
      <c r="BS50" s="1">
        <v>42928</v>
      </c>
      <c r="BT50" s="2">
        <v>0.64236111111111105</v>
      </c>
      <c r="BU50" t="s">
        <v>256</v>
      </c>
      <c r="BV50" t="s">
        <v>19</v>
      </c>
      <c r="BW50" t="s">
        <v>14</v>
      </c>
      <c r="BX50" t="s">
        <v>257</v>
      </c>
      <c r="BY50">
        <v>3728.22</v>
      </c>
      <c r="CA50" t="s">
        <v>258</v>
      </c>
      <c r="CC50" t="s">
        <v>253</v>
      </c>
      <c r="CD50">
        <v>4241</v>
      </c>
      <c r="CE50" t="s">
        <v>18</v>
      </c>
      <c r="CF50" s="1">
        <v>42944</v>
      </c>
      <c r="CI50">
        <v>1</v>
      </c>
      <c r="CJ50">
        <v>2</v>
      </c>
      <c r="CK50" t="s">
        <v>113</v>
      </c>
      <c r="CL50" t="s">
        <v>19</v>
      </c>
    </row>
    <row r="51" spans="1:90">
      <c r="A51" t="s">
        <v>0</v>
      </c>
      <c r="B51" t="s">
        <v>1</v>
      </c>
      <c r="C51" t="s">
        <v>2</v>
      </c>
      <c r="E51" t="str">
        <f>"069908095890"</f>
        <v>069908095890</v>
      </c>
      <c r="F51" s="1">
        <v>42923</v>
      </c>
      <c r="G51">
        <v>201801</v>
      </c>
      <c r="H51" t="s">
        <v>3</v>
      </c>
      <c r="I51" t="s">
        <v>4</v>
      </c>
      <c r="J51" t="s">
        <v>5</v>
      </c>
      <c r="K51" t="s">
        <v>6</v>
      </c>
      <c r="L51" t="s">
        <v>81</v>
      </c>
      <c r="M51" t="s">
        <v>29</v>
      </c>
      <c r="N51" t="s">
        <v>259</v>
      </c>
      <c r="O51" t="s">
        <v>40</v>
      </c>
      <c r="P51" t="str">
        <f>"...                           "</f>
        <v xml:space="preserve">...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7.43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89.07</v>
      </c>
      <c r="BM51">
        <v>12.47</v>
      </c>
      <c r="BN51">
        <v>101.54</v>
      </c>
      <c r="BO51">
        <v>101.54</v>
      </c>
      <c r="BQ51" t="s">
        <v>12</v>
      </c>
      <c r="BR51" t="s">
        <v>12</v>
      </c>
      <c r="BS51" s="1">
        <v>42926</v>
      </c>
      <c r="BT51" s="2">
        <v>0.52361111111111114</v>
      </c>
      <c r="BU51" t="s">
        <v>260</v>
      </c>
      <c r="BV51" t="s">
        <v>34</v>
      </c>
      <c r="BY51">
        <v>1200</v>
      </c>
      <c r="CA51" t="s">
        <v>261</v>
      </c>
      <c r="CC51" t="s">
        <v>29</v>
      </c>
      <c r="CD51">
        <v>8000</v>
      </c>
      <c r="CE51" t="s">
        <v>18</v>
      </c>
      <c r="CF51" s="1">
        <v>42943</v>
      </c>
      <c r="CI51">
        <v>2</v>
      </c>
      <c r="CJ51">
        <v>1</v>
      </c>
      <c r="CK51" t="s">
        <v>50</v>
      </c>
      <c r="CL51" t="s">
        <v>19</v>
      </c>
    </row>
    <row r="52" spans="1:90">
      <c r="A52" t="s">
        <v>0</v>
      </c>
      <c r="B52" t="s">
        <v>1</v>
      </c>
      <c r="C52" t="s">
        <v>2</v>
      </c>
      <c r="E52" t="str">
        <f>"069908095903"</f>
        <v>069908095903</v>
      </c>
      <c r="F52" s="1">
        <v>42927</v>
      </c>
      <c r="G52">
        <v>201801</v>
      </c>
      <c r="H52" t="s">
        <v>3</v>
      </c>
      <c r="I52" t="s">
        <v>4</v>
      </c>
      <c r="J52" t="s">
        <v>5</v>
      </c>
      <c r="K52" t="s">
        <v>6</v>
      </c>
      <c r="L52" t="s">
        <v>262</v>
      </c>
      <c r="M52" t="s">
        <v>263</v>
      </c>
      <c r="N52" t="s">
        <v>264</v>
      </c>
      <c r="O52" t="s">
        <v>40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5.0999999999999996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62.75</v>
      </c>
      <c r="BM52">
        <v>8.7899999999999991</v>
      </c>
      <c r="BN52">
        <v>71.540000000000006</v>
      </c>
      <c r="BO52">
        <v>71.540000000000006</v>
      </c>
      <c r="BQ52" t="s">
        <v>265</v>
      </c>
      <c r="BR52" t="s">
        <v>12</v>
      </c>
      <c r="BS52" s="1">
        <v>42928</v>
      </c>
      <c r="BT52" s="2">
        <v>0.48333333333333334</v>
      </c>
      <c r="BU52" t="s">
        <v>266</v>
      </c>
      <c r="BV52" t="s">
        <v>34</v>
      </c>
      <c r="BY52">
        <v>1200</v>
      </c>
      <c r="CA52" t="s">
        <v>267</v>
      </c>
      <c r="CC52" t="s">
        <v>263</v>
      </c>
      <c r="CD52">
        <v>699</v>
      </c>
      <c r="CE52" t="s">
        <v>18</v>
      </c>
      <c r="CF52" s="1">
        <v>42944</v>
      </c>
      <c r="CI52">
        <v>1</v>
      </c>
      <c r="CJ52">
        <v>1</v>
      </c>
      <c r="CK52" t="s">
        <v>97</v>
      </c>
      <c r="CL52" t="s">
        <v>19</v>
      </c>
    </row>
    <row r="53" spans="1:90">
      <c r="A53" t="s">
        <v>0</v>
      </c>
      <c r="B53" t="s">
        <v>1</v>
      </c>
      <c r="C53" t="s">
        <v>2</v>
      </c>
      <c r="E53" t="str">
        <f>"069908095905"</f>
        <v>069908095905</v>
      </c>
      <c r="F53" s="1">
        <v>42927</v>
      </c>
      <c r="G53">
        <v>201801</v>
      </c>
      <c r="H53" t="s">
        <v>3</v>
      </c>
      <c r="I53" t="s">
        <v>4</v>
      </c>
      <c r="J53" t="s">
        <v>5</v>
      </c>
      <c r="K53" t="s">
        <v>6</v>
      </c>
      <c r="L53" t="s">
        <v>268</v>
      </c>
      <c r="M53" t="s">
        <v>269</v>
      </c>
      <c r="N53" t="s">
        <v>270</v>
      </c>
      <c r="O53" t="s">
        <v>40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7.43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0.8</v>
      </c>
      <c r="BJ53">
        <v>0.8</v>
      </c>
      <c r="BK53">
        <v>1</v>
      </c>
      <c r="BL53">
        <v>89.07</v>
      </c>
      <c r="BM53">
        <v>12.47</v>
      </c>
      <c r="BN53">
        <v>101.54</v>
      </c>
      <c r="BO53">
        <v>101.54</v>
      </c>
      <c r="BQ53" t="s">
        <v>271</v>
      </c>
      <c r="BR53" t="s">
        <v>158</v>
      </c>
      <c r="BS53" s="1">
        <v>42928</v>
      </c>
      <c r="BT53" s="2">
        <v>0.43472222222222223</v>
      </c>
      <c r="BU53" t="s">
        <v>272</v>
      </c>
      <c r="BV53" t="s">
        <v>34</v>
      </c>
      <c r="BY53">
        <v>3768.42</v>
      </c>
      <c r="CA53" t="s">
        <v>273</v>
      </c>
      <c r="CC53" t="s">
        <v>269</v>
      </c>
      <c r="CD53">
        <v>3900</v>
      </c>
      <c r="CE53" t="s">
        <v>18</v>
      </c>
      <c r="CF53" s="1">
        <v>42944</v>
      </c>
      <c r="CI53">
        <v>2</v>
      </c>
      <c r="CJ53">
        <v>1</v>
      </c>
      <c r="CK53" t="s">
        <v>113</v>
      </c>
      <c r="CL53" t="s">
        <v>19</v>
      </c>
    </row>
    <row r="54" spans="1:90">
      <c r="A54" t="s">
        <v>0</v>
      </c>
      <c r="B54" t="s">
        <v>1</v>
      </c>
      <c r="C54" t="s">
        <v>2</v>
      </c>
      <c r="E54" t="str">
        <f>"069908095904"</f>
        <v>069908095904</v>
      </c>
      <c r="F54" s="1">
        <v>42927</v>
      </c>
      <c r="G54">
        <v>201801</v>
      </c>
      <c r="H54" t="s">
        <v>3</v>
      </c>
      <c r="I54" t="s">
        <v>4</v>
      </c>
      <c r="J54" t="s">
        <v>5</v>
      </c>
      <c r="K54" t="s">
        <v>6</v>
      </c>
      <c r="L54" t="s">
        <v>274</v>
      </c>
      <c r="M54" t="s">
        <v>275</v>
      </c>
      <c r="N54" t="s">
        <v>276</v>
      </c>
      <c r="O54" t="s">
        <v>40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7.43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</v>
      </c>
      <c r="BJ54">
        <v>1.1000000000000001</v>
      </c>
      <c r="BK54">
        <v>2</v>
      </c>
      <c r="BL54">
        <v>89.07</v>
      </c>
      <c r="BM54">
        <v>12.47</v>
      </c>
      <c r="BN54">
        <v>101.54</v>
      </c>
      <c r="BO54">
        <v>101.54</v>
      </c>
      <c r="BQ54" t="s">
        <v>277</v>
      </c>
      <c r="BR54" t="s">
        <v>12</v>
      </c>
      <c r="BS54" s="1">
        <v>42928</v>
      </c>
      <c r="BT54" s="2">
        <v>0.43055555555555558</v>
      </c>
      <c r="BU54" t="s">
        <v>278</v>
      </c>
      <c r="BV54" t="s">
        <v>34</v>
      </c>
      <c r="BY54">
        <v>5610.38</v>
      </c>
      <c r="CA54" t="s">
        <v>273</v>
      </c>
      <c r="CC54" t="s">
        <v>275</v>
      </c>
      <c r="CD54">
        <v>3880</v>
      </c>
      <c r="CE54" t="s">
        <v>18</v>
      </c>
      <c r="CF54" s="1">
        <v>42944</v>
      </c>
      <c r="CI54">
        <v>2</v>
      </c>
      <c r="CJ54">
        <v>1</v>
      </c>
      <c r="CK54" t="s">
        <v>113</v>
      </c>
      <c r="CL54" t="s">
        <v>19</v>
      </c>
    </row>
    <row r="55" spans="1:90">
      <c r="A55" t="s">
        <v>0</v>
      </c>
      <c r="B55" t="s">
        <v>1</v>
      </c>
      <c r="C55" t="s">
        <v>2</v>
      </c>
      <c r="E55" t="str">
        <f>"069908095989"</f>
        <v>069908095989</v>
      </c>
      <c r="F55" s="1">
        <v>42927</v>
      </c>
      <c r="G55">
        <v>201801</v>
      </c>
      <c r="H55" t="s">
        <v>3</v>
      </c>
      <c r="I55" t="s">
        <v>4</v>
      </c>
      <c r="J55" t="s">
        <v>5</v>
      </c>
      <c r="K55" t="s">
        <v>6</v>
      </c>
      <c r="L55" t="s">
        <v>279</v>
      </c>
      <c r="M55" t="s">
        <v>280</v>
      </c>
      <c r="N55" t="s">
        <v>281</v>
      </c>
      <c r="O55" t="s">
        <v>40</v>
      </c>
      <c r="P55" t="str">
        <f>"..                            "</f>
        <v xml:space="preserve">..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8.84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105.1</v>
      </c>
      <c r="BM55">
        <v>14.71</v>
      </c>
      <c r="BN55">
        <v>119.81</v>
      </c>
      <c r="BO55">
        <v>119.81</v>
      </c>
      <c r="BQ55" t="s">
        <v>282</v>
      </c>
      <c r="BR55" t="s">
        <v>158</v>
      </c>
      <c r="BS55" s="1">
        <v>42928</v>
      </c>
      <c r="BT55" s="2">
        <v>0.49305555555555558</v>
      </c>
      <c r="BU55" t="s">
        <v>283</v>
      </c>
      <c r="BV55" t="s">
        <v>34</v>
      </c>
      <c r="BY55">
        <v>1200</v>
      </c>
      <c r="CA55" t="s">
        <v>284</v>
      </c>
      <c r="CC55" t="s">
        <v>280</v>
      </c>
      <c r="CD55">
        <v>2745</v>
      </c>
      <c r="CE55" t="s">
        <v>18</v>
      </c>
      <c r="CF55" s="1">
        <v>42943</v>
      </c>
      <c r="CI55">
        <v>1</v>
      </c>
      <c r="CJ55">
        <v>1</v>
      </c>
      <c r="CK55" t="s">
        <v>56</v>
      </c>
      <c r="CL55" t="s">
        <v>19</v>
      </c>
    </row>
    <row r="56" spans="1:90">
      <c r="A56" t="s">
        <v>0</v>
      </c>
      <c r="B56" t="s">
        <v>1</v>
      </c>
      <c r="C56" t="s">
        <v>2</v>
      </c>
      <c r="E56" t="str">
        <f>"069908095988"</f>
        <v>069908095988</v>
      </c>
      <c r="F56" s="1">
        <v>42928</v>
      </c>
      <c r="G56">
        <v>201801</v>
      </c>
      <c r="H56" t="s">
        <v>3</v>
      </c>
      <c r="I56" t="s">
        <v>4</v>
      </c>
      <c r="J56" t="s">
        <v>5</v>
      </c>
      <c r="K56" t="s">
        <v>6</v>
      </c>
      <c r="L56" t="s">
        <v>244</v>
      </c>
      <c r="M56" t="s">
        <v>245</v>
      </c>
      <c r="N56" t="s">
        <v>285</v>
      </c>
      <c r="O56" t="s">
        <v>40</v>
      </c>
      <c r="P56" t="str">
        <f>"..                            "</f>
        <v xml:space="preserve">..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8.84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0.8</v>
      </c>
      <c r="BJ56">
        <v>0.8</v>
      </c>
      <c r="BK56">
        <v>1</v>
      </c>
      <c r="BL56">
        <v>105.1</v>
      </c>
      <c r="BM56">
        <v>14.71</v>
      </c>
      <c r="BN56">
        <v>119.81</v>
      </c>
      <c r="BO56">
        <v>119.81</v>
      </c>
      <c r="BQ56" t="s">
        <v>245</v>
      </c>
      <c r="BR56" t="s">
        <v>194</v>
      </c>
      <c r="BS56" s="1">
        <v>42929</v>
      </c>
      <c r="BT56" s="2">
        <v>0.44722222222222219</v>
      </c>
      <c r="BU56" t="s">
        <v>286</v>
      </c>
      <c r="BY56">
        <v>4042.82</v>
      </c>
      <c r="CC56" t="s">
        <v>245</v>
      </c>
      <c r="CD56">
        <v>6529</v>
      </c>
      <c r="CE56" t="s">
        <v>18</v>
      </c>
      <c r="CF56" s="1">
        <v>42945</v>
      </c>
      <c r="CI56">
        <v>0</v>
      </c>
      <c r="CJ56">
        <v>0</v>
      </c>
      <c r="CK56" t="s">
        <v>80</v>
      </c>
      <c r="CL56" t="s">
        <v>19</v>
      </c>
    </row>
    <row r="57" spans="1:90">
      <c r="A57" t="s">
        <v>0</v>
      </c>
      <c r="B57" t="s">
        <v>1</v>
      </c>
      <c r="C57" t="s">
        <v>2</v>
      </c>
      <c r="E57" t="str">
        <f>"069908095907"</f>
        <v>069908095907</v>
      </c>
      <c r="F57" s="1">
        <v>42929</v>
      </c>
      <c r="G57">
        <v>201801</v>
      </c>
      <c r="H57" t="s">
        <v>3</v>
      </c>
      <c r="I57" t="s">
        <v>4</v>
      </c>
      <c r="J57" t="s">
        <v>5</v>
      </c>
      <c r="K57" t="s">
        <v>6</v>
      </c>
      <c r="L57" t="s">
        <v>287</v>
      </c>
      <c r="M57" t="s">
        <v>288</v>
      </c>
      <c r="N57" t="s">
        <v>289</v>
      </c>
      <c r="O57" t="s">
        <v>40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5.0999999999999996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0.6</v>
      </c>
      <c r="BJ57">
        <v>1.6</v>
      </c>
      <c r="BK57">
        <v>2</v>
      </c>
      <c r="BL57">
        <v>62.75</v>
      </c>
      <c r="BM57">
        <v>8.7899999999999991</v>
      </c>
      <c r="BN57">
        <v>71.540000000000006</v>
      </c>
      <c r="BO57">
        <v>71.540000000000006</v>
      </c>
      <c r="BQ57" t="s">
        <v>290</v>
      </c>
      <c r="BR57" t="s">
        <v>12</v>
      </c>
      <c r="BS57" s="1">
        <v>42930</v>
      </c>
      <c r="BT57" s="2">
        <v>0.51111111111111118</v>
      </c>
      <c r="BU57" t="s">
        <v>291</v>
      </c>
      <c r="BV57" t="s">
        <v>34</v>
      </c>
      <c r="BY57">
        <v>7983.99</v>
      </c>
      <c r="CC57" t="s">
        <v>288</v>
      </c>
      <c r="CD57">
        <v>1501</v>
      </c>
      <c r="CE57" t="s">
        <v>18</v>
      </c>
      <c r="CF57" s="1">
        <v>42945</v>
      </c>
      <c r="CI57">
        <v>1</v>
      </c>
      <c r="CJ57">
        <v>1</v>
      </c>
      <c r="CK57" t="s">
        <v>73</v>
      </c>
      <c r="CL57" t="s">
        <v>19</v>
      </c>
    </row>
    <row r="58" spans="1:90">
      <c r="A58" t="s">
        <v>0</v>
      </c>
      <c r="B58" t="s">
        <v>1</v>
      </c>
      <c r="C58" t="s">
        <v>2</v>
      </c>
      <c r="E58" t="str">
        <f>"069908095986"</f>
        <v>069908095986</v>
      </c>
      <c r="F58" s="1">
        <v>42929</v>
      </c>
      <c r="G58">
        <v>201801</v>
      </c>
      <c r="H58" t="s">
        <v>3</v>
      </c>
      <c r="I58" t="s">
        <v>4</v>
      </c>
      <c r="J58" t="s">
        <v>5</v>
      </c>
      <c r="K58" t="s">
        <v>6</v>
      </c>
      <c r="L58" t="s">
        <v>129</v>
      </c>
      <c r="M58" t="s">
        <v>130</v>
      </c>
      <c r="N58" t="s">
        <v>292</v>
      </c>
      <c r="O58" t="s">
        <v>40</v>
      </c>
      <c r="P58" t="str">
        <f>"..                            "</f>
        <v xml:space="preserve">..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6.24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0.8</v>
      </c>
      <c r="BJ58">
        <v>0.4</v>
      </c>
      <c r="BK58">
        <v>1</v>
      </c>
      <c r="BL58">
        <v>75.59</v>
      </c>
      <c r="BM58">
        <v>10.58</v>
      </c>
      <c r="BN58">
        <v>86.17</v>
      </c>
      <c r="BO58">
        <v>86.17</v>
      </c>
      <c r="BQ58" t="s">
        <v>293</v>
      </c>
      <c r="BR58" t="s">
        <v>12</v>
      </c>
      <c r="BS58" s="1">
        <v>42930</v>
      </c>
      <c r="BT58" s="2">
        <v>0.4916666666666667</v>
      </c>
      <c r="BU58" t="s">
        <v>294</v>
      </c>
      <c r="BY58">
        <v>1987.2</v>
      </c>
      <c r="CA58" t="s">
        <v>295</v>
      </c>
      <c r="CC58" t="s">
        <v>130</v>
      </c>
      <c r="CD58">
        <v>159</v>
      </c>
      <c r="CE58" t="s">
        <v>18</v>
      </c>
      <c r="CF58" s="1">
        <v>42945</v>
      </c>
      <c r="CI58">
        <v>0</v>
      </c>
      <c r="CJ58">
        <v>0</v>
      </c>
      <c r="CK58" t="s">
        <v>43</v>
      </c>
      <c r="CL58" t="s">
        <v>19</v>
      </c>
    </row>
    <row r="59" spans="1:90">
      <c r="A59" t="s">
        <v>0</v>
      </c>
      <c r="B59" t="s">
        <v>1</v>
      </c>
      <c r="C59" t="s">
        <v>2</v>
      </c>
      <c r="E59" t="str">
        <f>"069908095987"</f>
        <v>069908095987</v>
      </c>
      <c r="F59" s="1">
        <v>42929</v>
      </c>
      <c r="G59">
        <v>201801</v>
      </c>
      <c r="H59" t="s">
        <v>3</v>
      </c>
      <c r="I59" t="s">
        <v>4</v>
      </c>
      <c r="J59" t="s">
        <v>5</v>
      </c>
      <c r="K59" t="s">
        <v>6</v>
      </c>
      <c r="L59" t="s">
        <v>244</v>
      </c>
      <c r="M59" t="s">
        <v>245</v>
      </c>
      <c r="N59" t="s">
        <v>296</v>
      </c>
      <c r="O59" t="s">
        <v>40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8.84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0.5</v>
      </c>
      <c r="BK59">
        <v>1</v>
      </c>
      <c r="BL59">
        <v>105.1</v>
      </c>
      <c r="BM59">
        <v>14.71</v>
      </c>
      <c r="BN59">
        <v>119.81</v>
      </c>
      <c r="BO59">
        <v>119.81</v>
      </c>
      <c r="BQ59" t="s">
        <v>297</v>
      </c>
      <c r="BR59" t="s">
        <v>12</v>
      </c>
      <c r="BS59" s="1">
        <v>42930</v>
      </c>
      <c r="BT59" s="2">
        <v>0.48958333333333331</v>
      </c>
      <c r="BU59" t="s">
        <v>298</v>
      </c>
      <c r="BY59">
        <v>2400</v>
      </c>
      <c r="CC59" t="s">
        <v>245</v>
      </c>
      <c r="CD59">
        <v>6529</v>
      </c>
      <c r="CE59" t="s">
        <v>18</v>
      </c>
      <c r="CF59" s="1">
        <v>42945</v>
      </c>
      <c r="CI59">
        <v>0</v>
      </c>
      <c r="CJ59">
        <v>0</v>
      </c>
      <c r="CK59" t="s">
        <v>80</v>
      </c>
      <c r="CL59" t="s">
        <v>19</v>
      </c>
    </row>
    <row r="60" spans="1:90">
      <c r="A60" t="s">
        <v>0</v>
      </c>
      <c r="B60" t="s">
        <v>1</v>
      </c>
      <c r="C60" t="s">
        <v>2</v>
      </c>
      <c r="E60" t="str">
        <f>"069908095908"</f>
        <v>069908095908</v>
      </c>
      <c r="F60" s="1">
        <v>42929</v>
      </c>
      <c r="G60">
        <v>201801</v>
      </c>
      <c r="H60" t="s">
        <v>3</v>
      </c>
      <c r="I60" t="s">
        <v>4</v>
      </c>
      <c r="J60" t="s">
        <v>5</v>
      </c>
      <c r="K60" t="s">
        <v>6</v>
      </c>
      <c r="L60" t="s">
        <v>63</v>
      </c>
      <c r="M60" t="s">
        <v>64</v>
      </c>
      <c r="N60" t="s">
        <v>299</v>
      </c>
      <c r="O60" t="s">
        <v>40</v>
      </c>
      <c r="P60" t="str">
        <f>"..                            "</f>
        <v xml:space="preserve">..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7.37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0.8</v>
      </c>
      <c r="BJ60">
        <v>3.6</v>
      </c>
      <c r="BK60">
        <v>4</v>
      </c>
      <c r="BL60">
        <v>88.42</v>
      </c>
      <c r="BM60">
        <v>12.38</v>
      </c>
      <c r="BN60">
        <v>100.8</v>
      </c>
      <c r="BO60">
        <v>100.8</v>
      </c>
      <c r="BQ60" t="s">
        <v>300</v>
      </c>
      <c r="BR60" t="s">
        <v>12</v>
      </c>
      <c r="BS60" s="1">
        <v>42930</v>
      </c>
      <c r="BT60" s="2">
        <v>0.51041666666666663</v>
      </c>
      <c r="BU60" t="s">
        <v>301</v>
      </c>
      <c r="BV60" t="s">
        <v>34</v>
      </c>
      <c r="BY60">
        <v>17922.45</v>
      </c>
      <c r="CC60" t="s">
        <v>64</v>
      </c>
      <c r="CD60">
        <v>9700</v>
      </c>
      <c r="CE60" t="s">
        <v>18</v>
      </c>
      <c r="CF60" s="1">
        <v>42930</v>
      </c>
      <c r="CI60">
        <v>1</v>
      </c>
      <c r="CJ60">
        <v>1</v>
      </c>
      <c r="CK60" t="s">
        <v>69</v>
      </c>
      <c r="CL60" t="s">
        <v>19</v>
      </c>
    </row>
    <row r="61" spans="1:90">
      <c r="A61" t="s">
        <v>0</v>
      </c>
      <c r="B61" t="s">
        <v>1</v>
      </c>
      <c r="C61" t="s">
        <v>2</v>
      </c>
      <c r="E61" t="str">
        <f>"009936325459"</f>
        <v>009936325459</v>
      </c>
      <c r="F61" s="1">
        <v>42930</v>
      </c>
      <c r="G61">
        <v>201801</v>
      </c>
      <c r="H61" t="s">
        <v>3</v>
      </c>
      <c r="I61" t="s">
        <v>4</v>
      </c>
      <c r="J61" t="s">
        <v>5</v>
      </c>
      <c r="K61" t="s">
        <v>6</v>
      </c>
      <c r="L61" t="s">
        <v>302</v>
      </c>
      <c r="M61" t="s">
        <v>303</v>
      </c>
      <c r="N61" t="s">
        <v>304</v>
      </c>
      <c r="O61" t="s">
        <v>40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8.84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0.2</v>
      </c>
      <c r="BK61">
        <v>1</v>
      </c>
      <c r="BL61">
        <v>105.1</v>
      </c>
      <c r="BM61">
        <v>14.71</v>
      </c>
      <c r="BN61">
        <v>119.81</v>
      </c>
      <c r="BO61">
        <v>119.81</v>
      </c>
      <c r="BQ61" t="s">
        <v>305</v>
      </c>
      <c r="BR61" t="s">
        <v>12</v>
      </c>
      <c r="BS61" s="1">
        <v>42934</v>
      </c>
      <c r="BT61" s="2">
        <v>0.53611111111111109</v>
      </c>
      <c r="BU61" t="s">
        <v>306</v>
      </c>
      <c r="BV61" t="s">
        <v>34</v>
      </c>
      <c r="BY61">
        <v>1200</v>
      </c>
      <c r="CA61" t="s">
        <v>307</v>
      </c>
      <c r="CC61" t="s">
        <v>303</v>
      </c>
      <c r="CD61">
        <v>7200</v>
      </c>
      <c r="CE61" t="s">
        <v>18</v>
      </c>
      <c r="CF61" s="1">
        <v>42943</v>
      </c>
      <c r="CI61">
        <v>4</v>
      </c>
      <c r="CJ61">
        <v>2</v>
      </c>
      <c r="CK61" t="s">
        <v>80</v>
      </c>
      <c r="CL61" t="s">
        <v>19</v>
      </c>
    </row>
    <row r="62" spans="1:90">
      <c r="A62" t="s">
        <v>0</v>
      </c>
      <c r="B62" t="s">
        <v>1</v>
      </c>
      <c r="C62" t="s">
        <v>2</v>
      </c>
      <c r="E62" t="str">
        <f>"069908095909"</f>
        <v>069908095909</v>
      </c>
      <c r="F62" s="1">
        <v>42930</v>
      </c>
      <c r="G62">
        <v>201801</v>
      </c>
      <c r="H62" t="s">
        <v>3</v>
      </c>
      <c r="I62" t="s">
        <v>4</v>
      </c>
      <c r="J62" t="s">
        <v>5</v>
      </c>
      <c r="K62" t="s">
        <v>6</v>
      </c>
      <c r="L62" t="s">
        <v>308</v>
      </c>
      <c r="M62" t="s">
        <v>309</v>
      </c>
      <c r="N62" t="s">
        <v>310</v>
      </c>
      <c r="O62" t="s">
        <v>40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7.37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0.7</v>
      </c>
      <c r="BK62">
        <v>2</v>
      </c>
      <c r="BL62">
        <v>88.42</v>
      </c>
      <c r="BM62">
        <v>12.38</v>
      </c>
      <c r="BN62">
        <v>100.8</v>
      </c>
      <c r="BO62">
        <v>100.8</v>
      </c>
      <c r="BQ62" t="s">
        <v>311</v>
      </c>
      <c r="BR62" t="s">
        <v>12</v>
      </c>
      <c r="BS62" s="1">
        <v>42933</v>
      </c>
      <c r="BT62" s="2">
        <v>0.4055555555555555</v>
      </c>
      <c r="BU62" t="s">
        <v>312</v>
      </c>
      <c r="BV62" t="s">
        <v>34</v>
      </c>
      <c r="BY62">
        <v>3600</v>
      </c>
      <c r="CA62" t="s">
        <v>313</v>
      </c>
      <c r="CC62" t="s">
        <v>309</v>
      </c>
      <c r="CD62">
        <v>9459</v>
      </c>
      <c r="CE62" t="s">
        <v>18</v>
      </c>
      <c r="CF62" s="1">
        <v>42944</v>
      </c>
      <c r="CI62">
        <v>1</v>
      </c>
      <c r="CJ62">
        <v>1</v>
      </c>
      <c r="CK62" t="s">
        <v>69</v>
      </c>
      <c r="CL62" t="s">
        <v>19</v>
      </c>
    </row>
    <row r="63" spans="1:90">
      <c r="A63" t="s">
        <v>0</v>
      </c>
      <c r="B63" t="s">
        <v>1</v>
      </c>
      <c r="C63" t="s">
        <v>2</v>
      </c>
      <c r="E63" t="str">
        <f>"069908095910"</f>
        <v>069908095910</v>
      </c>
      <c r="F63" s="1">
        <v>42930</v>
      </c>
      <c r="G63">
        <v>201801</v>
      </c>
      <c r="H63" t="s">
        <v>3</v>
      </c>
      <c r="I63" t="s">
        <v>4</v>
      </c>
      <c r="J63" t="s">
        <v>5</v>
      </c>
      <c r="K63" t="s">
        <v>6</v>
      </c>
      <c r="L63" t="s">
        <v>134</v>
      </c>
      <c r="M63" t="s">
        <v>135</v>
      </c>
      <c r="N63" t="s">
        <v>314</v>
      </c>
      <c r="O63" t="s">
        <v>40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5.0999999999999996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0.8</v>
      </c>
      <c r="BJ63">
        <v>2.4</v>
      </c>
      <c r="BK63">
        <v>3</v>
      </c>
      <c r="BL63">
        <v>62.75</v>
      </c>
      <c r="BM63">
        <v>8.7899999999999991</v>
      </c>
      <c r="BN63">
        <v>71.540000000000006</v>
      </c>
      <c r="BO63">
        <v>71.540000000000006</v>
      </c>
      <c r="BQ63" t="s">
        <v>315</v>
      </c>
      <c r="BR63" t="s">
        <v>12</v>
      </c>
      <c r="BS63" s="1">
        <v>42933</v>
      </c>
      <c r="BT63" s="2">
        <v>0.4069444444444445</v>
      </c>
      <c r="BU63" t="s">
        <v>315</v>
      </c>
      <c r="BV63" t="s">
        <v>34</v>
      </c>
      <c r="BY63">
        <v>12085.98</v>
      </c>
      <c r="CC63" t="s">
        <v>135</v>
      </c>
      <c r="CD63">
        <v>1459</v>
      </c>
      <c r="CE63" t="s">
        <v>18</v>
      </c>
      <c r="CF63" s="1">
        <v>42946</v>
      </c>
      <c r="CI63">
        <v>1</v>
      </c>
      <c r="CJ63">
        <v>1</v>
      </c>
      <c r="CK63" t="s">
        <v>73</v>
      </c>
      <c r="CL63" t="s">
        <v>19</v>
      </c>
    </row>
    <row r="64" spans="1:90">
      <c r="A64" t="s">
        <v>0</v>
      </c>
      <c r="B64" t="s">
        <v>1</v>
      </c>
      <c r="C64" t="s">
        <v>2</v>
      </c>
      <c r="E64" t="str">
        <f>"009936325160"</f>
        <v>009936325160</v>
      </c>
      <c r="F64" s="1">
        <v>42930</v>
      </c>
      <c r="G64">
        <v>201801</v>
      </c>
      <c r="H64" t="s">
        <v>3</v>
      </c>
      <c r="I64" t="s">
        <v>4</v>
      </c>
      <c r="J64" t="s">
        <v>5</v>
      </c>
      <c r="K64" t="s">
        <v>6</v>
      </c>
      <c r="L64" t="s">
        <v>3</v>
      </c>
      <c r="M64" t="s">
        <v>4</v>
      </c>
      <c r="N64" t="s">
        <v>316</v>
      </c>
      <c r="O64" t="s">
        <v>40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5.0999999999999996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0.2</v>
      </c>
      <c r="BK64">
        <v>1</v>
      </c>
      <c r="BL64">
        <v>62.75</v>
      </c>
      <c r="BM64">
        <v>8.7899999999999991</v>
      </c>
      <c r="BN64">
        <v>71.540000000000006</v>
      </c>
      <c r="BO64">
        <v>71.540000000000006</v>
      </c>
      <c r="BQ64" t="s">
        <v>317</v>
      </c>
      <c r="BR64" t="s">
        <v>12</v>
      </c>
      <c r="BS64" s="1">
        <v>42933</v>
      </c>
      <c r="BT64" s="2">
        <v>0.38680555555555557</v>
      </c>
      <c r="BU64" t="s">
        <v>318</v>
      </c>
      <c r="BV64" t="s">
        <v>34</v>
      </c>
      <c r="BY64">
        <v>1200</v>
      </c>
      <c r="CC64" t="s">
        <v>4</v>
      </c>
      <c r="CD64">
        <v>2157</v>
      </c>
      <c r="CE64" t="s">
        <v>18</v>
      </c>
      <c r="CF64" s="1">
        <v>42946</v>
      </c>
      <c r="CI64">
        <v>1</v>
      </c>
      <c r="CJ64">
        <v>1</v>
      </c>
      <c r="CK64" t="s">
        <v>73</v>
      </c>
      <c r="CL64" t="s">
        <v>19</v>
      </c>
    </row>
    <row r="65" spans="1:90">
      <c r="A65" t="s">
        <v>0</v>
      </c>
      <c r="B65" t="s">
        <v>1</v>
      </c>
      <c r="C65" t="s">
        <v>2</v>
      </c>
      <c r="E65" t="str">
        <f>"069908095911"</f>
        <v>069908095911</v>
      </c>
      <c r="F65" s="1">
        <v>42934</v>
      </c>
      <c r="G65">
        <v>201801</v>
      </c>
      <c r="H65" t="s">
        <v>3</v>
      </c>
      <c r="I65" t="s">
        <v>4</v>
      </c>
      <c r="J65" t="s">
        <v>5</v>
      </c>
      <c r="K65" t="s">
        <v>6</v>
      </c>
      <c r="L65" t="s">
        <v>319</v>
      </c>
      <c r="M65" t="s">
        <v>320</v>
      </c>
      <c r="N65" t="s">
        <v>321</v>
      </c>
      <c r="O65" t="s">
        <v>40</v>
      </c>
      <c r="P65" t="str">
        <f>"..                            "</f>
        <v xml:space="preserve">..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7.43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0.8</v>
      </c>
      <c r="BJ65">
        <v>0.7</v>
      </c>
      <c r="BK65">
        <v>1</v>
      </c>
      <c r="BL65">
        <v>89.07</v>
      </c>
      <c r="BM65">
        <v>12.47</v>
      </c>
      <c r="BN65">
        <v>101.54</v>
      </c>
      <c r="BO65">
        <v>101.54</v>
      </c>
      <c r="BQ65" t="s">
        <v>322</v>
      </c>
      <c r="BR65" t="s">
        <v>12</v>
      </c>
      <c r="BS65" s="1">
        <v>42935</v>
      </c>
      <c r="BT65" s="2">
        <v>0.49236111111111108</v>
      </c>
      <c r="BU65" t="s">
        <v>323</v>
      </c>
      <c r="BV65" t="s">
        <v>34</v>
      </c>
      <c r="BY65">
        <v>3547.32</v>
      </c>
      <c r="CC65" t="s">
        <v>320</v>
      </c>
      <c r="CD65">
        <v>2300</v>
      </c>
      <c r="CE65" t="s">
        <v>18</v>
      </c>
      <c r="CF65" s="1">
        <v>42936</v>
      </c>
      <c r="CI65">
        <v>1</v>
      </c>
      <c r="CJ65">
        <v>1</v>
      </c>
      <c r="CK65" t="s">
        <v>50</v>
      </c>
      <c r="CL65" t="s">
        <v>19</v>
      </c>
    </row>
    <row r="66" spans="1:90">
      <c r="A66" t="s">
        <v>0</v>
      </c>
      <c r="B66" t="s">
        <v>1</v>
      </c>
      <c r="C66" t="s">
        <v>2</v>
      </c>
      <c r="E66" t="str">
        <f>"069908095912"</f>
        <v>069908095912</v>
      </c>
      <c r="F66" s="1">
        <v>42934</v>
      </c>
      <c r="G66">
        <v>201801</v>
      </c>
      <c r="H66" t="s">
        <v>3</v>
      </c>
      <c r="I66" t="s">
        <v>4</v>
      </c>
      <c r="J66" t="s">
        <v>5</v>
      </c>
      <c r="K66" t="s">
        <v>6</v>
      </c>
      <c r="L66" t="s">
        <v>44</v>
      </c>
      <c r="M66" t="s">
        <v>45</v>
      </c>
      <c r="N66" t="s">
        <v>324</v>
      </c>
      <c r="O66" t="s">
        <v>40</v>
      </c>
      <c r="P66" t="str">
        <f>"..                            "</f>
        <v xml:space="preserve">..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7.43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0.8</v>
      </c>
      <c r="BJ66">
        <v>0.7</v>
      </c>
      <c r="BK66">
        <v>1</v>
      </c>
      <c r="BL66">
        <v>89.07</v>
      </c>
      <c r="BM66">
        <v>12.47</v>
      </c>
      <c r="BN66">
        <v>101.54</v>
      </c>
      <c r="BO66">
        <v>101.54</v>
      </c>
      <c r="BQ66" t="s">
        <v>325</v>
      </c>
      <c r="BR66" t="s">
        <v>12</v>
      </c>
      <c r="BS66" s="1">
        <v>42935</v>
      </c>
      <c r="BT66" s="2">
        <v>0.375</v>
      </c>
      <c r="BU66" t="s">
        <v>326</v>
      </c>
      <c r="BV66" t="s">
        <v>34</v>
      </c>
      <c r="BY66">
        <v>3485.66</v>
      </c>
      <c r="CC66" t="s">
        <v>45</v>
      </c>
      <c r="CD66">
        <v>6000</v>
      </c>
      <c r="CE66" t="s">
        <v>18</v>
      </c>
      <c r="CF66" s="1">
        <v>42945</v>
      </c>
      <c r="CI66">
        <v>2</v>
      </c>
      <c r="CJ66">
        <v>1</v>
      </c>
      <c r="CK66" t="s">
        <v>50</v>
      </c>
      <c r="CL66" t="s">
        <v>19</v>
      </c>
    </row>
    <row r="67" spans="1:90">
      <c r="A67" t="s">
        <v>0</v>
      </c>
      <c r="B67" t="s">
        <v>1</v>
      </c>
      <c r="C67" t="s">
        <v>2</v>
      </c>
      <c r="E67" t="str">
        <f>"069908095927"</f>
        <v>069908095927</v>
      </c>
      <c r="F67" s="1">
        <v>42935</v>
      </c>
      <c r="G67">
        <v>201801</v>
      </c>
      <c r="H67" t="s">
        <v>3</v>
      </c>
      <c r="I67" t="s">
        <v>4</v>
      </c>
      <c r="J67" t="s">
        <v>5</v>
      </c>
      <c r="K67" t="s">
        <v>6</v>
      </c>
      <c r="L67" t="s">
        <v>74</v>
      </c>
      <c r="M67" t="s">
        <v>75</v>
      </c>
      <c r="N67" t="s">
        <v>327</v>
      </c>
      <c r="O67" t="s">
        <v>40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8.84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</v>
      </c>
      <c r="BJ67">
        <v>0.5</v>
      </c>
      <c r="BK67">
        <v>2</v>
      </c>
      <c r="BL67">
        <v>105.1</v>
      </c>
      <c r="BM67">
        <v>14.71</v>
      </c>
      <c r="BN67">
        <v>119.81</v>
      </c>
      <c r="BO67">
        <v>119.81</v>
      </c>
      <c r="BQ67" t="s">
        <v>328</v>
      </c>
      <c r="BR67" t="s">
        <v>12</v>
      </c>
      <c r="BS67" s="1">
        <v>42936</v>
      </c>
      <c r="BT67" s="2">
        <v>0.51736111111111105</v>
      </c>
      <c r="BU67" t="s">
        <v>329</v>
      </c>
      <c r="BV67" t="s">
        <v>34</v>
      </c>
      <c r="BY67">
        <v>2400</v>
      </c>
      <c r="CC67" t="s">
        <v>75</v>
      </c>
      <c r="CD67">
        <v>6850</v>
      </c>
      <c r="CE67" t="s">
        <v>18</v>
      </c>
      <c r="CF67" s="1">
        <v>42943</v>
      </c>
      <c r="CI67">
        <v>4</v>
      </c>
      <c r="CJ67">
        <v>1</v>
      </c>
      <c r="CK67" t="s">
        <v>80</v>
      </c>
      <c r="CL67" t="s">
        <v>19</v>
      </c>
    </row>
    <row r="68" spans="1:90">
      <c r="A68" t="s">
        <v>0</v>
      </c>
      <c r="B68" t="s">
        <v>1</v>
      </c>
      <c r="C68" t="s">
        <v>2</v>
      </c>
      <c r="E68" t="str">
        <f>"069908095985"</f>
        <v>069908095985</v>
      </c>
      <c r="F68" s="1">
        <v>42935</v>
      </c>
      <c r="G68">
        <v>201801</v>
      </c>
      <c r="H68" t="s">
        <v>3</v>
      </c>
      <c r="I68" t="s">
        <v>4</v>
      </c>
      <c r="J68" t="s">
        <v>5</v>
      </c>
      <c r="K68" t="s">
        <v>6</v>
      </c>
      <c r="L68" t="s">
        <v>81</v>
      </c>
      <c r="M68" t="s">
        <v>29</v>
      </c>
      <c r="N68" t="s">
        <v>330</v>
      </c>
      <c r="O68" t="s">
        <v>40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7.43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0.5</v>
      </c>
      <c r="BJ68">
        <v>0.2</v>
      </c>
      <c r="BK68">
        <v>1</v>
      </c>
      <c r="BL68">
        <v>89.07</v>
      </c>
      <c r="BM68">
        <v>12.47</v>
      </c>
      <c r="BN68">
        <v>101.54</v>
      </c>
      <c r="BO68">
        <v>101.54</v>
      </c>
      <c r="BQ68" t="s">
        <v>331</v>
      </c>
      <c r="BR68" t="s">
        <v>332</v>
      </c>
      <c r="BS68" s="1">
        <v>42936</v>
      </c>
      <c r="BT68" s="2">
        <v>0.59166666666666667</v>
      </c>
      <c r="BU68" t="s">
        <v>333</v>
      </c>
      <c r="BV68" t="s">
        <v>34</v>
      </c>
      <c r="BY68">
        <v>1200</v>
      </c>
      <c r="CA68" t="s">
        <v>334</v>
      </c>
      <c r="CC68" t="s">
        <v>29</v>
      </c>
      <c r="CD68">
        <v>7500</v>
      </c>
      <c r="CE68" t="s">
        <v>18</v>
      </c>
      <c r="CF68" s="1">
        <v>42943</v>
      </c>
      <c r="CI68">
        <v>2</v>
      </c>
      <c r="CJ68">
        <v>1</v>
      </c>
      <c r="CK68" t="s">
        <v>50</v>
      </c>
      <c r="CL68" t="s">
        <v>19</v>
      </c>
    </row>
    <row r="69" spans="1:90">
      <c r="A69" t="s">
        <v>0</v>
      </c>
      <c r="B69" t="s">
        <v>1</v>
      </c>
      <c r="C69" t="s">
        <v>2</v>
      </c>
      <c r="E69" t="str">
        <f>"009936325154"</f>
        <v>009936325154</v>
      </c>
      <c r="F69" s="1">
        <v>42936</v>
      </c>
      <c r="G69">
        <v>201801</v>
      </c>
      <c r="H69" t="s">
        <v>3</v>
      </c>
      <c r="I69" t="s">
        <v>4</v>
      </c>
      <c r="J69" t="s">
        <v>5</v>
      </c>
      <c r="K69" t="s">
        <v>6</v>
      </c>
      <c r="L69" t="s">
        <v>244</v>
      </c>
      <c r="M69" t="s">
        <v>245</v>
      </c>
      <c r="N69" t="s">
        <v>335</v>
      </c>
      <c r="O69" t="s">
        <v>40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8.84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0.8</v>
      </c>
      <c r="BJ69">
        <v>0.7</v>
      </c>
      <c r="BK69">
        <v>1</v>
      </c>
      <c r="BL69">
        <v>105.1</v>
      </c>
      <c r="BM69">
        <v>14.71</v>
      </c>
      <c r="BN69">
        <v>119.81</v>
      </c>
      <c r="BO69">
        <v>119.81</v>
      </c>
      <c r="BQ69" t="s">
        <v>336</v>
      </c>
      <c r="BR69" t="s">
        <v>12</v>
      </c>
      <c r="BS69" s="1">
        <v>42937</v>
      </c>
      <c r="BT69" s="2">
        <v>0.4201388888888889</v>
      </c>
      <c r="BU69" t="s">
        <v>337</v>
      </c>
      <c r="BY69">
        <v>3712.58</v>
      </c>
      <c r="CA69" t="s">
        <v>313</v>
      </c>
      <c r="CC69" t="s">
        <v>245</v>
      </c>
      <c r="CD69">
        <v>6529</v>
      </c>
      <c r="CE69" t="s">
        <v>18</v>
      </c>
      <c r="CF69" s="1">
        <v>42945</v>
      </c>
      <c r="CI69">
        <v>0</v>
      </c>
      <c r="CJ69">
        <v>0</v>
      </c>
      <c r="CK69" t="s">
        <v>80</v>
      </c>
      <c r="CL69" t="s">
        <v>19</v>
      </c>
    </row>
    <row r="70" spans="1:90">
      <c r="A70" t="s">
        <v>0</v>
      </c>
      <c r="B70" t="s">
        <v>1</v>
      </c>
      <c r="C70" t="s">
        <v>2</v>
      </c>
      <c r="E70" t="str">
        <f>"019910551106"</f>
        <v>019910551106</v>
      </c>
      <c r="F70" s="1">
        <v>42941</v>
      </c>
      <c r="G70">
        <v>201801</v>
      </c>
      <c r="H70" t="s">
        <v>28</v>
      </c>
      <c r="I70" t="s">
        <v>29</v>
      </c>
      <c r="J70" t="s">
        <v>338</v>
      </c>
      <c r="K70" t="s">
        <v>6</v>
      </c>
      <c r="L70" t="s">
        <v>3</v>
      </c>
      <c r="M70" t="s">
        <v>4</v>
      </c>
      <c r="N70" t="s">
        <v>5</v>
      </c>
      <c r="O70" t="s">
        <v>30</v>
      </c>
      <c r="P70" t="str">
        <f>"5121                          "</f>
        <v xml:space="preserve">5121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4.53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1.7</v>
      </c>
      <c r="BJ70">
        <v>2.5</v>
      </c>
      <c r="BK70">
        <v>2.5</v>
      </c>
      <c r="BL70">
        <v>51.33</v>
      </c>
      <c r="BM70">
        <v>7.19</v>
      </c>
      <c r="BN70">
        <v>58.52</v>
      </c>
      <c r="BO70">
        <v>58.52</v>
      </c>
      <c r="BQ70" t="s">
        <v>31</v>
      </c>
      <c r="BR70" t="s">
        <v>32</v>
      </c>
      <c r="BS70" s="1">
        <v>42942</v>
      </c>
      <c r="BT70" s="2">
        <v>0.41319444444444442</v>
      </c>
      <c r="BU70" t="s">
        <v>33</v>
      </c>
      <c r="BV70" t="s">
        <v>34</v>
      </c>
      <c r="BY70">
        <v>12579.84</v>
      </c>
      <c r="BZ70" t="s">
        <v>35</v>
      </c>
      <c r="CC70" t="s">
        <v>4</v>
      </c>
      <c r="CD70">
        <v>2196</v>
      </c>
      <c r="CE70" t="s">
        <v>18</v>
      </c>
      <c r="CF70" s="1">
        <v>42943</v>
      </c>
      <c r="CI70">
        <v>1</v>
      </c>
      <c r="CJ70">
        <v>1</v>
      </c>
      <c r="CK70">
        <v>21</v>
      </c>
      <c r="CL70" t="s">
        <v>19</v>
      </c>
    </row>
    <row r="71" spans="1:90">
      <c r="A71" t="s">
        <v>0</v>
      </c>
      <c r="B71" t="s">
        <v>1</v>
      </c>
      <c r="C71" t="s">
        <v>2</v>
      </c>
      <c r="E71" t="str">
        <f>"069908095918"</f>
        <v>069908095918</v>
      </c>
      <c r="F71" s="1">
        <v>42942</v>
      </c>
      <c r="G71">
        <v>201801</v>
      </c>
      <c r="H71" t="s">
        <v>3</v>
      </c>
      <c r="I71" t="s">
        <v>4</v>
      </c>
      <c r="J71" t="s">
        <v>5</v>
      </c>
      <c r="K71" t="s">
        <v>6</v>
      </c>
      <c r="L71" t="s">
        <v>3</v>
      </c>
      <c r="M71" t="s">
        <v>4</v>
      </c>
      <c r="N71" t="s">
        <v>339</v>
      </c>
      <c r="O71" t="s">
        <v>40</v>
      </c>
      <c r="P71" t="str">
        <f t="shared" ref="P71:P86" si="2"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5.0999999999999996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0.4</v>
      </c>
      <c r="BJ71">
        <v>0.4</v>
      </c>
      <c r="BK71">
        <v>1</v>
      </c>
      <c r="BL71">
        <v>62.75</v>
      </c>
      <c r="BM71">
        <v>8.7899999999999991</v>
      </c>
      <c r="BN71">
        <v>71.540000000000006</v>
      </c>
      <c r="BO71">
        <v>71.540000000000006</v>
      </c>
      <c r="BQ71" t="s">
        <v>127</v>
      </c>
      <c r="BR71" t="s">
        <v>12</v>
      </c>
      <c r="BS71" s="1">
        <v>42943</v>
      </c>
      <c r="BT71" s="2">
        <v>0.41666666666666669</v>
      </c>
      <c r="BU71" t="s">
        <v>128</v>
      </c>
      <c r="BV71" t="s">
        <v>34</v>
      </c>
      <c r="BY71">
        <v>1902.93</v>
      </c>
      <c r="CC71" t="s">
        <v>4</v>
      </c>
      <c r="CD71">
        <v>2008</v>
      </c>
      <c r="CE71" t="s">
        <v>18</v>
      </c>
      <c r="CF71" s="1">
        <v>42944</v>
      </c>
      <c r="CI71">
        <v>1</v>
      </c>
      <c r="CJ71">
        <v>1</v>
      </c>
      <c r="CK71" t="s">
        <v>73</v>
      </c>
      <c r="CL71" t="s">
        <v>19</v>
      </c>
    </row>
    <row r="72" spans="1:90">
      <c r="A72" t="s">
        <v>0</v>
      </c>
      <c r="B72" t="s">
        <v>1</v>
      </c>
      <c r="C72" t="s">
        <v>2</v>
      </c>
      <c r="E72" t="str">
        <f>"069908095919"</f>
        <v>069908095919</v>
      </c>
      <c r="F72" s="1">
        <v>42942</v>
      </c>
      <c r="G72">
        <v>201801</v>
      </c>
      <c r="H72" t="s">
        <v>3</v>
      </c>
      <c r="I72" t="s">
        <v>4</v>
      </c>
      <c r="J72" t="s">
        <v>5</v>
      </c>
      <c r="K72" t="s">
        <v>6</v>
      </c>
      <c r="L72" t="s">
        <v>139</v>
      </c>
      <c r="M72" t="s">
        <v>140</v>
      </c>
      <c r="N72" t="s">
        <v>340</v>
      </c>
      <c r="O72" t="s">
        <v>40</v>
      </c>
      <c r="P72" t="str">
        <f t="shared" si="2"/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7.37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0.5</v>
      </c>
      <c r="BK72">
        <v>1</v>
      </c>
      <c r="BL72">
        <v>88.42</v>
      </c>
      <c r="BM72">
        <v>12.38</v>
      </c>
      <c r="BN72">
        <v>100.8</v>
      </c>
      <c r="BO72">
        <v>100.8</v>
      </c>
      <c r="BQ72" t="s">
        <v>142</v>
      </c>
      <c r="BR72" t="s">
        <v>12</v>
      </c>
      <c r="BS72" s="1">
        <v>42943</v>
      </c>
      <c r="BT72" s="2">
        <v>0.42291666666666666</v>
      </c>
      <c r="BU72" t="s">
        <v>341</v>
      </c>
      <c r="BV72" t="s">
        <v>34</v>
      </c>
      <c r="BY72">
        <v>2400</v>
      </c>
      <c r="CA72" t="s">
        <v>342</v>
      </c>
      <c r="CC72" t="s">
        <v>140</v>
      </c>
      <c r="CD72">
        <v>3200</v>
      </c>
      <c r="CE72" t="s">
        <v>18</v>
      </c>
      <c r="CF72" s="1">
        <v>42944</v>
      </c>
      <c r="CI72">
        <v>1</v>
      </c>
      <c r="CJ72">
        <v>1</v>
      </c>
      <c r="CK72" t="s">
        <v>69</v>
      </c>
      <c r="CL72" t="s">
        <v>19</v>
      </c>
    </row>
    <row r="73" spans="1:90">
      <c r="A73" t="s">
        <v>0</v>
      </c>
      <c r="B73" t="s">
        <v>1</v>
      </c>
      <c r="C73" t="s">
        <v>2</v>
      </c>
      <c r="E73" t="str">
        <f>"069908095920"</f>
        <v>069908095920</v>
      </c>
      <c r="F73" s="1">
        <v>42942</v>
      </c>
      <c r="G73">
        <v>201801</v>
      </c>
      <c r="H73" t="s">
        <v>3</v>
      </c>
      <c r="I73" t="s">
        <v>4</v>
      </c>
      <c r="J73" t="s">
        <v>5</v>
      </c>
      <c r="K73" t="s">
        <v>6</v>
      </c>
      <c r="L73" t="s">
        <v>107</v>
      </c>
      <c r="M73" t="s">
        <v>108</v>
      </c>
      <c r="N73" t="s">
        <v>343</v>
      </c>
      <c r="O73" t="s">
        <v>40</v>
      </c>
      <c r="P73" t="str">
        <f t="shared" si="2"/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7.43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89.07</v>
      </c>
      <c r="BM73">
        <v>12.47</v>
      </c>
      <c r="BN73">
        <v>101.54</v>
      </c>
      <c r="BO73">
        <v>101.54</v>
      </c>
      <c r="BQ73" t="s">
        <v>110</v>
      </c>
      <c r="BR73" t="s">
        <v>12</v>
      </c>
      <c r="BS73" s="1">
        <v>42943</v>
      </c>
      <c r="BT73" s="2">
        <v>0.48749999999999999</v>
      </c>
      <c r="BU73" t="s">
        <v>344</v>
      </c>
      <c r="BV73" t="s">
        <v>34</v>
      </c>
      <c r="BY73">
        <v>1200</v>
      </c>
      <c r="CA73" t="s">
        <v>112</v>
      </c>
      <c r="CC73" t="s">
        <v>108</v>
      </c>
      <c r="CD73">
        <v>5256</v>
      </c>
      <c r="CE73" t="s">
        <v>18</v>
      </c>
      <c r="CF73" s="1">
        <v>42944</v>
      </c>
      <c r="CI73">
        <v>2</v>
      </c>
      <c r="CJ73">
        <v>1</v>
      </c>
      <c r="CK73" t="s">
        <v>113</v>
      </c>
      <c r="CL73" t="s">
        <v>19</v>
      </c>
    </row>
    <row r="74" spans="1:90">
      <c r="A74" t="s">
        <v>0</v>
      </c>
      <c r="B74" t="s">
        <v>1</v>
      </c>
      <c r="C74" t="s">
        <v>2</v>
      </c>
      <c r="E74" t="str">
        <f>"069908095926"</f>
        <v>069908095926</v>
      </c>
      <c r="F74" s="1">
        <v>42942</v>
      </c>
      <c r="G74">
        <v>201801</v>
      </c>
      <c r="H74" t="s">
        <v>3</v>
      </c>
      <c r="I74" t="s">
        <v>4</v>
      </c>
      <c r="J74" t="s">
        <v>5</v>
      </c>
      <c r="K74" t="s">
        <v>6</v>
      </c>
      <c r="L74" t="s">
        <v>345</v>
      </c>
      <c r="M74" t="s">
        <v>346</v>
      </c>
      <c r="N74" t="s">
        <v>347</v>
      </c>
      <c r="O74" t="s">
        <v>40</v>
      </c>
      <c r="P74" t="str">
        <f t="shared" si="2"/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5.0999999999999996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62.75</v>
      </c>
      <c r="BM74">
        <v>8.7899999999999991</v>
      </c>
      <c r="BN74">
        <v>71.540000000000006</v>
      </c>
      <c r="BO74">
        <v>71.540000000000006</v>
      </c>
      <c r="BQ74" t="s">
        <v>348</v>
      </c>
      <c r="BR74" t="s">
        <v>12</v>
      </c>
      <c r="BS74" s="1">
        <v>42943</v>
      </c>
      <c r="BT74" s="2">
        <v>0.60833333333333328</v>
      </c>
      <c r="BU74" t="s">
        <v>349</v>
      </c>
      <c r="BV74" t="s">
        <v>34</v>
      </c>
      <c r="BY74">
        <v>1200</v>
      </c>
      <c r="CC74" t="s">
        <v>346</v>
      </c>
      <c r="CD74">
        <v>1560</v>
      </c>
      <c r="CE74" t="s">
        <v>18</v>
      </c>
      <c r="CF74" s="1">
        <v>42944</v>
      </c>
      <c r="CI74">
        <v>1</v>
      </c>
      <c r="CJ74">
        <v>1</v>
      </c>
      <c r="CK74" t="s">
        <v>73</v>
      </c>
      <c r="CL74" t="s">
        <v>19</v>
      </c>
    </row>
    <row r="75" spans="1:90">
      <c r="A75" t="s">
        <v>0</v>
      </c>
      <c r="B75" t="s">
        <v>1</v>
      </c>
      <c r="C75" t="s">
        <v>2</v>
      </c>
      <c r="E75" t="str">
        <f>"069908095917"</f>
        <v>069908095917</v>
      </c>
      <c r="F75" s="1">
        <v>42942</v>
      </c>
      <c r="G75">
        <v>201801</v>
      </c>
      <c r="H75" t="s">
        <v>3</v>
      </c>
      <c r="I75" t="s">
        <v>4</v>
      </c>
      <c r="J75" t="s">
        <v>5</v>
      </c>
      <c r="K75" t="s">
        <v>6</v>
      </c>
      <c r="L75" t="s">
        <v>350</v>
      </c>
      <c r="M75" t="s">
        <v>351</v>
      </c>
      <c r="N75" t="s">
        <v>352</v>
      </c>
      <c r="O75" t="s">
        <v>40</v>
      </c>
      <c r="P75" t="str">
        <f t="shared" si="2"/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8.84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0.5</v>
      </c>
      <c r="BJ75">
        <v>2</v>
      </c>
      <c r="BK75">
        <v>2</v>
      </c>
      <c r="BL75">
        <v>105.1</v>
      </c>
      <c r="BM75">
        <v>14.71</v>
      </c>
      <c r="BN75">
        <v>119.81</v>
      </c>
      <c r="BO75">
        <v>119.81</v>
      </c>
      <c r="BQ75" t="s">
        <v>353</v>
      </c>
      <c r="BR75" t="s">
        <v>12</v>
      </c>
      <c r="BS75" s="1">
        <v>42943</v>
      </c>
      <c r="BT75" s="2">
        <v>0.66111111111111109</v>
      </c>
      <c r="BU75" t="s">
        <v>354</v>
      </c>
      <c r="BY75">
        <v>10106.67</v>
      </c>
      <c r="CA75" t="s">
        <v>355</v>
      </c>
      <c r="CC75" t="s">
        <v>351</v>
      </c>
      <c r="CD75">
        <v>5600</v>
      </c>
      <c r="CE75" t="s">
        <v>18</v>
      </c>
      <c r="CF75" s="1">
        <v>42947</v>
      </c>
      <c r="CI75">
        <v>0</v>
      </c>
      <c r="CJ75">
        <v>0</v>
      </c>
      <c r="CK75" t="s">
        <v>80</v>
      </c>
      <c r="CL75" t="s">
        <v>19</v>
      </c>
    </row>
    <row r="76" spans="1:90">
      <c r="A76" t="s">
        <v>0</v>
      </c>
      <c r="B76" t="s">
        <v>1</v>
      </c>
      <c r="C76" t="s">
        <v>2</v>
      </c>
      <c r="E76" t="str">
        <f>"069908095915"</f>
        <v>069908095915</v>
      </c>
      <c r="F76" s="1">
        <v>42942</v>
      </c>
      <c r="G76">
        <v>201801</v>
      </c>
      <c r="H76" t="s">
        <v>3</v>
      </c>
      <c r="I76" t="s">
        <v>4</v>
      </c>
      <c r="J76" t="s">
        <v>5</v>
      </c>
      <c r="K76" t="s">
        <v>6</v>
      </c>
      <c r="L76" t="s">
        <v>244</v>
      </c>
      <c r="M76" t="s">
        <v>245</v>
      </c>
      <c r="N76" t="s">
        <v>356</v>
      </c>
      <c r="O76" t="s">
        <v>40</v>
      </c>
      <c r="P76" t="str">
        <f t="shared" si="2"/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8.84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105.1</v>
      </c>
      <c r="BM76">
        <v>14.71</v>
      </c>
      <c r="BN76">
        <v>119.81</v>
      </c>
      <c r="BO76">
        <v>119.81</v>
      </c>
      <c r="BQ76" t="s">
        <v>357</v>
      </c>
      <c r="BR76" t="s">
        <v>12</v>
      </c>
      <c r="BS76" s="1">
        <v>42943</v>
      </c>
      <c r="BT76" s="2">
        <v>0.56805555555555554</v>
      </c>
      <c r="BU76" t="s">
        <v>358</v>
      </c>
      <c r="BY76">
        <v>1200</v>
      </c>
      <c r="CA76" t="s">
        <v>359</v>
      </c>
      <c r="CC76" t="s">
        <v>245</v>
      </c>
      <c r="CD76">
        <v>6529</v>
      </c>
      <c r="CE76" t="s">
        <v>18</v>
      </c>
      <c r="CF76" s="1">
        <v>42944</v>
      </c>
      <c r="CI76">
        <v>0</v>
      </c>
      <c r="CJ76">
        <v>0</v>
      </c>
      <c r="CK76" t="s">
        <v>80</v>
      </c>
      <c r="CL76" t="s">
        <v>19</v>
      </c>
    </row>
    <row r="77" spans="1:90">
      <c r="A77" t="s">
        <v>0</v>
      </c>
      <c r="B77" t="s">
        <v>1</v>
      </c>
      <c r="C77" t="s">
        <v>2</v>
      </c>
      <c r="E77" t="str">
        <f>"069908095913"</f>
        <v>069908095913</v>
      </c>
      <c r="F77" s="1">
        <v>42942</v>
      </c>
      <c r="G77">
        <v>201801</v>
      </c>
      <c r="H77" t="s">
        <v>3</v>
      </c>
      <c r="I77" t="s">
        <v>4</v>
      </c>
      <c r="J77" t="s">
        <v>5</v>
      </c>
      <c r="K77" t="s">
        <v>6</v>
      </c>
      <c r="L77" t="s">
        <v>134</v>
      </c>
      <c r="M77" t="s">
        <v>135</v>
      </c>
      <c r="N77" t="s">
        <v>360</v>
      </c>
      <c r="O77" t="s">
        <v>40</v>
      </c>
      <c r="P77" t="str">
        <f t="shared" si="2"/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5.0999999999999996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0.5</v>
      </c>
      <c r="BJ77">
        <v>0.2</v>
      </c>
      <c r="BK77">
        <v>1</v>
      </c>
      <c r="BL77">
        <v>62.75</v>
      </c>
      <c r="BM77">
        <v>8.7899999999999991</v>
      </c>
      <c r="BN77">
        <v>71.540000000000006</v>
      </c>
      <c r="BO77">
        <v>71.540000000000006</v>
      </c>
      <c r="BQ77" t="s">
        <v>315</v>
      </c>
      <c r="BR77" t="s">
        <v>12</v>
      </c>
      <c r="BS77" s="1">
        <v>42943</v>
      </c>
      <c r="BT77" s="2">
        <v>0.51944444444444449</v>
      </c>
      <c r="BU77" t="s">
        <v>315</v>
      </c>
      <c r="BV77" t="s">
        <v>34</v>
      </c>
      <c r="BY77">
        <v>1200</v>
      </c>
      <c r="CC77" t="s">
        <v>135</v>
      </c>
      <c r="CD77">
        <v>1459</v>
      </c>
      <c r="CE77" t="s">
        <v>18</v>
      </c>
      <c r="CF77" s="1">
        <v>42944</v>
      </c>
      <c r="CI77">
        <v>1</v>
      </c>
      <c r="CJ77">
        <v>1</v>
      </c>
      <c r="CK77" t="s">
        <v>73</v>
      </c>
      <c r="CL77" t="s">
        <v>19</v>
      </c>
    </row>
    <row r="78" spans="1:90">
      <c r="A78" t="s">
        <v>0</v>
      </c>
      <c r="B78" t="s">
        <v>1</v>
      </c>
      <c r="C78" t="s">
        <v>2</v>
      </c>
      <c r="E78" t="str">
        <f>"069908095916"</f>
        <v>069908095916</v>
      </c>
      <c r="F78" s="1">
        <v>42942</v>
      </c>
      <c r="G78">
        <v>201801</v>
      </c>
      <c r="H78" t="s">
        <v>3</v>
      </c>
      <c r="I78" t="s">
        <v>4</v>
      </c>
      <c r="J78" t="s">
        <v>5</v>
      </c>
      <c r="K78" t="s">
        <v>6</v>
      </c>
      <c r="L78" t="s">
        <v>44</v>
      </c>
      <c r="M78" t="s">
        <v>45</v>
      </c>
      <c r="N78" t="s">
        <v>361</v>
      </c>
      <c r="O78" t="s">
        <v>40</v>
      </c>
      <c r="P78" t="str">
        <f t="shared" si="2"/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7.43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89.07</v>
      </c>
      <c r="BM78">
        <v>12.47</v>
      </c>
      <c r="BN78">
        <v>101.54</v>
      </c>
      <c r="BO78">
        <v>101.54</v>
      </c>
      <c r="BQ78" t="s">
        <v>362</v>
      </c>
      <c r="BR78" t="s">
        <v>12</v>
      </c>
      <c r="BS78" s="1">
        <v>42943</v>
      </c>
      <c r="BT78" s="2">
        <v>0.34097222222222223</v>
      </c>
      <c r="BU78" t="s">
        <v>363</v>
      </c>
      <c r="BV78" t="s">
        <v>34</v>
      </c>
      <c r="BY78">
        <v>1200</v>
      </c>
      <c r="CA78" t="s">
        <v>364</v>
      </c>
      <c r="CC78" t="s">
        <v>45</v>
      </c>
      <c r="CD78">
        <v>6000</v>
      </c>
      <c r="CE78" t="s">
        <v>18</v>
      </c>
      <c r="CF78" s="1">
        <v>42944</v>
      </c>
      <c r="CI78">
        <v>2</v>
      </c>
      <c r="CJ78">
        <v>1</v>
      </c>
      <c r="CK78" t="s">
        <v>50</v>
      </c>
      <c r="CL78" t="s">
        <v>19</v>
      </c>
    </row>
    <row r="79" spans="1:90">
      <c r="A79" t="s">
        <v>0</v>
      </c>
      <c r="B79" t="s">
        <v>1</v>
      </c>
      <c r="C79" t="s">
        <v>2</v>
      </c>
      <c r="E79" t="str">
        <f>"069908095923"</f>
        <v>069908095923</v>
      </c>
      <c r="F79" s="1">
        <v>42942</v>
      </c>
      <c r="G79">
        <v>201801</v>
      </c>
      <c r="H79" t="s">
        <v>3</v>
      </c>
      <c r="I79" t="s">
        <v>4</v>
      </c>
      <c r="J79" t="s">
        <v>5</v>
      </c>
      <c r="K79" t="s">
        <v>6</v>
      </c>
      <c r="L79" t="s">
        <v>91</v>
      </c>
      <c r="M79" t="s">
        <v>92</v>
      </c>
      <c r="N79" t="s">
        <v>93</v>
      </c>
      <c r="O79" t="s">
        <v>40</v>
      </c>
      <c r="P79" t="str">
        <f t="shared" si="2"/>
        <v xml:space="preserve">NA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5.0999999999999996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0.5</v>
      </c>
      <c r="BJ79">
        <v>0.2</v>
      </c>
      <c r="BK79">
        <v>1</v>
      </c>
      <c r="BL79">
        <v>62.75</v>
      </c>
      <c r="BM79">
        <v>8.7899999999999991</v>
      </c>
      <c r="BN79">
        <v>71.540000000000006</v>
      </c>
      <c r="BO79">
        <v>71.540000000000006</v>
      </c>
      <c r="BQ79" t="s">
        <v>365</v>
      </c>
      <c r="BR79" t="s">
        <v>12</v>
      </c>
      <c r="BS79" s="1">
        <v>42943</v>
      </c>
      <c r="BT79" s="2">
        <v>0.4291666666666667</v>
      </c>
      <c r="BU79" t="s">
        <v>366</v>
      </c>
      <c r="BV79" t="s">
        <v>34</v>
      </c>
      <c r="BY79">
        <v>1200</v>
      </c>
      <c r="CA79" t="s">
        <v>96</v>
      </c>
      <c r="CC79" t="s">
        <v>92</v>
      </c>
      <c r="CD79">
        <v>2570</v>
      </c>
      <c r="CE79" t="s">
        <v>18</v>
      </c>
      <c r="CF79" s="1">
        <v>42947</v>
      </c>
      <c r="CI79">
        <v>1</v>
      </c>
      <c r="CJ79">
        <v>1</v>
      </c>
      <c r="CK79" t="s">
        <v>97</v>
      </c>
      <c r="CL79" t="s">
        <v>19</v>
      </c>
    </row>
    <row r="80" spans="1:90">
      <c r="A80" t="s">
        <v>0</v>
      </c>
      <c r="B80" t="s">
        <v>1</v>
      </c>
      <c r="C80" t="s">
        <v>2</v>
      </c>
      <c r="E80" t="str">
        <f>"009936284000"</f>
        <v>009936284000</v>
      </c>
      <c r="F80" s="1">
        <v>42942</v>
      </c>
      <c r="G80">
        <v>201801</v>
      </c>
      <c r="H80" t="s">
        <v>3</v>
      </c>
      <c r="I80" t="s">
        <v>4</v>
      </c>
      <c r="J80" t="s">
        <v>5</v>
      </c>
      <c r="K80" t="s">
        <v>6</v>
      </c>
      <c r="L80" t="s">
        <v>302</v>
      </c>
      <c r="M80" t="s">
        <v>303</v>
      </c>
      <c r="N80" t="s">
        <v>367</v>
      </c>
      <c r="O80" t="s">
        <v>40</v>
      </c>
      <c r="P80" t="str">
        <f t="shared" si="2"/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8.84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0.8</v>
      </c>
      <c r="BJ80">
        <v>0.9</v>
      </c>
      <c r="BK80">
        <v>1</v>
      </c>
      <c r="BL80">
        <v>105.1</v>
      </c>
      <c r="BM80">
        <v>14.71</v>
      </c>
      <c r="BN80">
        <v>119.81</v>
      </c>
      <c r="BO80">
        <v>119.81</v>
      </c>
      <c r="BQ80" t="s">
        <v>368</v>
      </c>
      <c r="BR80" t="s">
        <v>12</v>
      </c>
      <c r="BS80" s="1">
        <v>42944</v>
      </c>
      <c r="BT80" s="2">
        <v>0.57013888888888886</v>
      </c>
      <c r="BU80" t="s">
        <v>369</v>
      </c>
      <c r="BV80" t="s">
        <v>34</v>
      </c>
      <c r="BY80">
        <v>4256.46</v>
      </c>
      <c r="CA80" t="s">
        <v>370</v>
      </c>
      <c r="CC80" t="s">
        <v>303</v>
      </c>
      <c r="CD80">
        <v>7200</v>
      </c>
      <c r="CE80" t="s">
        <v>18</v>
      </c>
      <c r="CF80" s="1">
        <v>42944</v>
      </c>
      <c r="CI80">
        <v>4</v>
      </c>
      <c r="CJ80">
        <v>2</v>
      </c>
      <c r="CK80" t="s">
        <v>80</v>
      </c>
      <c r="CL80" t="s">
        <v>19</v>
      </c>
    </row>
    <row r="81" spans="1:91">
      <c r="A81" t="s">
        <v>0</v>
      </c>
      <c r="B81" t="s">
        <v>1</v>
      </c>
      <c r="C81" t="s">
        <v>2</v>
      </c>
      <c r="E81" t="str">
        <f>"069908095924"</f>
        <v>069908095924</v>
      </c>
      <c r="F81" s="1">
        <v>42942</v>
      </c>
      <c r="G81">
        <v>201801</v>
      </c>
      <c r="H81" t="s">
        <v>3</v>
      </c>
      <c r="I81" t="s">
        <v>4</v>
      </c>
      <c r="J81" t="s">
        <v>5</v>
      </c>
      <c r="K81" t="s">
        <v>6</v>
      </c>
      <c r="L81" t="s">
        <v>63</v>
      </c>
      <c r="M81" t="s">
        <v>64</v>
      </c>
      <c r="N81" t="s">
        <v>65</v>
      </c>
      <c r="O81" t="s">
        <v>40</v>
      </c>
      <c r="P81" t="str">
        <f t="shared" si="2"/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7.37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9.5</v>
      </c>
      <c r="BJ81">
        <v>0.5</v>
      </c>
      <c r="BK81">
        <v>10</v>
      </c>
      <c r="BL81">
        <v>88.42</v>
      </c>
      <c r="BM81">
        <v>12.38</v>
      </c>
      <c r="BN81">
        <v>100.8</v>
      </c>
      <c r="BO81">
        <v>100.8</v>
      </c>
      <c r="BQ81" t="s">
        <v>371</v>
      </c>
      <c r="BR81" t="s">
        <v>12</v>
      </c>
      <c r="BS81" s="1">
        <v>42943</v>
      </c>
      <c r="BT81" s="2">
        <v>0.39583333333333331</v>
      </c>
      <c r="BU81" t="s">
        <v>372</v>
      </c>
      <c r="BV81" t="s">
        <v>34</v>
      </c>
      <c r="BY81">
        <v>2699.98</v>
      </c>
      <c r="CC81" t="s">
        <v>64</v>
      </c>
      <c r="CD81">
        <v>9701</v>
      </c>
      <c r="CE81" t="s">
        <v>18</v>
      </c>
      <c r="CF81" s="1">
        <v>42944</v>
      </c>
      <c r="CI81">
        <v>1</v>
      </c>
      <c r="CJ81">
        <v>1</v>
      </c>
      <c r="CK81" t="s">
        <v>69</v>
      </c>
      <c r="CL81" t="s">
        <v>19</v>
      </c>
    </row>
    <row r="82" spans="1:91">
      <c r="A82" t="s">
        <v>0</v>
      </c>
      <c r="B82" t="s">
        <v>1</v>
      </c>
      <c r="C82" t="s">
        <v>2</v>
      </c>
      <c r="E82" t="str">
        <f>"069908095925"</f>
        <v>069908095925</v>
      </c>
      <c r="F82" s="1">
        <v>42942</v>
      </c>
      <c r="G82">
        <v>201801</v>
      </c>
      <c r="H82" t="s">
        <v>3</v>
      </c>
      <c r="I82" t="s">
        <v>4</v>
      </c>
      <c r="J82" t="s">
        <v>5</v>
      </c>
      <c r="K82" t="s">
        <v>6</v>
      </c>
      <c r="L82" t="s">
        <v>51</v>
      </c>
      <c r="M82" t="s">
        <v>52</v>
      </c>
      <c r="N82" t="s">
        <v>373</v>
      </c>
      <c r="O82" t="s">
        <v>40</v>
      </c>
      <c r="P82" t="str">
        <f t="shared" si="2"/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8.84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0.8</v>
      </c>
      <c r="BJ82">
        <v>0.2</v>
      </c>
      <c r="BK82">
        <v>1</v>
      </c>
      <c r="BL82">
        <v>105.1</v>
      </c>
      <c r="BM82">
        <v>14.71</v>
      </c>
      <c r="BN82">
        <v>119.81</v>
      </c>
      <c r="BO82">
        <v>119.81</v>
      </c>
      <c r="BQ82" t="s">
        <v>54</v>
      </c>
      <c r="BR82" t="s">
        <v>12</v>
      </c>
      <c r="BS82" s="1">
        <v>42943</v>
      </c>
      <c r="BT82" s="2">
        <v>0.48541666666666666</v>
      </c>
      <c r="BU82" t="s">
        <v>55</v>
      </c>
      <c r="BV82" t="s">
        <v>34</v>
      </c>
      <c r="BY82">
        <v>1200</v>
      </c>
      <c r="CC82" t="s">
        <v>52</v>
      </c>
      <c r="CD82">
        <v>8460</v>
      </c>
      <c r="CE82" t="s">
        <v>18</v>
      </c>
      <c r="CF82" s="1">
        <v>42947</v>
      </c>
      <c r="CI82">
        <v>1</v>
      </c>
      <c r="CJ82">
        <v>1</v>
      </c>
      <c r="CK82" t="s">
        <v>56</v>
      </c>
      <c r="CL82" t="s">
        <v>19</v>
      </c>
    </row>
    <row r="83" spans="1:91">
      <c r="A83" t="s">
        <v>0</v>
      </c>
      <c r="B83" t="s">
        <v>1</v>
      </c>
      <c r="C83" t="s">
        <v>2</v>
      </c>
      <c r="E83" t="str">
        <f>"069908095914"</f>
        <v>069908095914</v>
      </c>
      <c r="F83" s="1">
        <v>42942</v>
      </c>
      <c r="G83">
        <v>201801</v>
      </c>
      <c r="H83" t="s">
        <v>3</v>
      </c>
      <c r="I83" t="s">
        <v>4</v>
      </c>
      <c r="J83" t="s">
        <v>5</v>
      </c>
      <c r="K83" t="s">
        <v>6</v>
      </c>
      <c r="L83" t="s">
        <v>279</v>
      </c>
      <c r="M83" t="s">
        <v>280</v>
      </c>
      <c r="N83" t="s">
        <v>374</v>
      </c>
      <c r="O83" t="s">
        <v>40</v>
      </c>
      <c r="P83" t="str">
        <f t="shared" si="2"/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8.84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0.8</v>
      </c>
      <c r="BJ83">
        <v>0.2</v>
      </c>
      <c r="BK83">
        <v>1</v>
      </c>
      <c r="BL83">
        <v>105.1</v>
      </c>
      <c r="BM83">
        <v>14.71</v>
      </c>
      <c r="BN83">
        <v>119.81</v>
      </c>
      <c r="BO83">
        <v>119.81</v>
      </c>
      <c r="BQ83" t="s">
        <v>227</v>
      </c>
      <c r="BR83" t="s">
        <v>12</v>
      </c>
      <c r="BS83" s="1">
        <v>42943</v>
      </c>
      <c r="BT83" s="2">
        <v>0.50624999999999998</v>
      </c>
      <c r="BU83" t="s">
        <v>375</v>
      </c>
      <c r="BV83" t="s">
        <v>34</v>
      </c>
      <c r="BY83">
        <v>1200</v>
      </c>
      <c r="CA83" t="s">
        <v>284</v>
      </c>
      <c r="CC83" t="s">
        <v>280</v>
      </c>
      <c r="CD83">
        <v>2745</v>
      </c>
      <c r="CE83" t="s">
        <v>18</v>
      </c>
      <c r="CF83" s="1">
        <v>42944</v>
      </c>
      <c r="CI83">
        <v>1</v>
      </c>
      <c r="CJ83">
        <v>1</v>
      </c>
      <c r="CK83" t="s">
        <v>56</v>
      </c>
      <c r="CL83" t="s">
        <v>19</v>
      </c>
    </row>
    <row r="84" spans="1:91">
      <c r="A84" t="s">
        <v>0</v>
      </c>
      <c r="B84" t="s">
        <v>1</v>
      </c>
      <c r="C84" t="s">
        <v>2</v>
      </c>
      <c r="E84" t="str">
        <f>"069908095921"</f>
        <v>069908095921</v>
      </c>
      <c r="F84" s="1">
        <v>42942</v>
      </c>
      <c r="G84">
        <v>201801</v>
      </c>
      <c r="H84" t="s">
        <v>3</v>
      </c>
      <c r="I84" t="s">
        <v>4</v>
      </c>
      <c r="J84" t="s">
        <v>5</v>
      </c>
      <c r="K84" t="s">
        <v>6</v>
      </c>
      <c r="L84" t="s">
        <v>134</v>
      </c>
      <c r="M84" t="s">
        <v>135</v>
      </c>
      <c r="N84" t="s">
        <v>376</v>
      </c>
      <c r="O84" t="s">
        <v>40</v>
      </c>
      <c r="P84" t="str">
        <f t="shared" si="2"/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5.0999999999999996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62.75</v>
      </c>
      <c r="BM84">
        <v>8.7899999999999991</v>
      </c>
      <c r="BN84">
        <v>71.540000000000006</v>
      </c>
      <c r="BO84">
        <v>71.540000000000006</v>
      </c>
      <c r="BQ84" t="s">
        <v>138</v>
      </c>
      <c r="BR84" t="s">
        <v>12</v>
      </c>
      <c r="BS84" s="1">
        <v>42943</v>
      </c>
      <c r="BT84" s="2">
        <v>0.4284722222222222</v>
      </c>
      <c r="BU84" t="s">
        <v>138</v>
      </c>
      <c r="BV84" t="s">
        <v>34</v>
      </c>
      <c r="BY84">
        <v>1200</v>
      </c>
      <c r="CC84" t="s">
        <v>135</v>
      </c>
      <c r="CD84">
        <v>1460</v>
      </c>
      <c r="CE84" t="s">
        <v>18</v>
      </c>
      <c r="CF84" s="1">
        <v>42944</v>
      </c>
      <c r="CI84">
        <v>1</v>
      </c>
      <c r="CJ84">
        <v>1</v>
      </c>
      <c r="CK84" t="s">
        <v>73</v>
      </c>
      <c r="CL84" t="s">
        <v>19</v>
      </c>
    </row>
    <row r="85" spans="1:91">
      <c r="A85" t="s">
        <v>0</v>
      </c>
      <c r="B85" t="s">
        <v>1</v>
      </c>
      <c r="C85" t="s">
        <v>2</v>
      </c>
      <c r="E85" t="str">
        <f>"069908095928"</f>
        <v>069908095928</v>
      </c>
      <c r="F85" s="1">
        <v>42942</v>
      </c>
      <c r="G85">
        <v>201801</v>
      </c>
      <c r="H85" t="s">
        <v>3</v>
      </c>
      <c r="I85" t="s">
        <v>4</v>
      </c>
      <c r="J85" t="s">
        <v>5</v>
      </c>
      <c r="K85" t="s">
        <v>6</v>
      </c>
      <c r="L85" t="s">
        <v>377</v>
      </c>
      <c r="M85" t="s">
        <v>378</v>
      </c>
      <c r="N85" t="s">
        <v>379</v>
      </c>
      <c r="O85" t="s">
        <v>40</v>
      </c>
      <c r="P85" t="str">
        <f t="shared" si="2"/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5.0999999999999996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62.75</v>
      </c>
      <c r="BM85">
        <v>8.7899999999999991</v>
      </c>
      <c r="BN85">
        <v>71.540000000000006</v>
      </c>
      <c r="BO85">
        <v>71.540000000000006</v>
      </c>
      <c r="BQ85" t="s">
        <v>380</v>
      </c>
      <c r="BR85" t="s">
        <v>12</v>
      </c>
      <c r="BS85" s="1">
        <v>42943</v>
      </c>
      <c r="BT85" s="2">
        <v>0.37708333333333338</v>
      </c>
      <c r="BU85" t="s">
        <v>381</v>
      </c>
      <c r="BV85" t="s">
        <v>34</v>
      </c>
      <c r="BY85">
        <v>1200</v>
      </c>
      <c r="CA85" t="s">
        <v>382</v>
      </c>
      <c r="CC85" t="s">
        <v>378</v>
      </c>
      <c r="CD85">
        <v>1619</v>
      </c>
      <c r="CE85" t="s">
        <v>18</v>
      </c>
      <c r="CF85" s="1">
        <v>42944</v>
      </c>
      <c r="CI85">
        <v>1</v>
      </c>
      <c r="CJ85">
        <v>1</v>
      </c>
      <c r="CK85" t="s">
        <v>73</v>
      </c>
      <c r="CL85" t="s">
        <v>19</v>
      </c>
    </row>
    <row r="86" spans="1:91">
      <c r="A86" t="s">
        <v>0</v>
      </c>
      <c r="B86" t="s">
        <v>1</v>
      </c>
      <c r="C86" t="s">
        <v>2</v>
      </c>
      <c r="E86" t="str">
        <f>"069908095922"</f>
        <v>069908095922</v>
      </c>
      <c r="F86" s="1">
        <v>42942</v>
      </c>
      <c r="G86">
        <v>201801</v>
      </c>
      <c r="H86" t="s">
        <v>3</v>
      </c>
      <c r="I86" t="s">
        <v>4</v>
      </c>
      <c r="J86" t="s">
        <v>5</v>
      </c>
      <c r="K86" t="s">
        <v>6</v>
      </c>
      <c r="L86" t="s">
        <v>20</v>
      </c>
      <c r="M86" t="s">
        <v>21</v>
      </c>
      <c r="N86" t="s">
        <v>383</v>
      </c>
      <c r="O86" t="s">
        <v>10</v>
      </c>
      <c r="P86" t="str">
        <f t="shared" si="2"/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21.01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98.55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1.1000000000000001</v>
      </c>
      <c r="BJ86">
        <v>1</v>
      </c>
      <c r="BK86">
        <v>1.5</v>
      </c>
      <c r="BL86">
        <v>336.43</v>
      </c>
      <c r="BM86">
        <v>0</v>
      </c>
      <c r="BN86">
        <v>336.43</v>
      </c>
      <c r="BO86">
        <v>336.43</v>
      </c>
      <c r="BQ86" t="s">
        <v>384</v>
      </c>
      <c r="BR86" t="s">
        <v>12</v>
      </c>
      <c r="BS86" s="1">
        <v>42944</v>
      </c>
      <c r="BT86" s="2">
        <v>0.10902777777777778</v>
      </c>
      <c r="BU86" t="s">
        <v>385</v>
      </c>
      <c r="BY86">
        <v>4923.6000000000004</v>
      </c>
      <c r="BZ86" t="s">
        <v>386</v>
      </c>
      <c r="CC86" t="s">
        <v>21</v>
      </c>
      <c r="CD86" t="s">
        <v>27</v>
      </c>
      <c r="CE86" t="s">
        <v>18</v>
      </c>
      <c r="CI86">
        <v>0</v>
      </c>
      <c r="CJ86">
        <v>0</v>
      </c>
      <c r="CK86">
        <v>501</v>
      </c>
      <c r="CL86" t="s">
        <v>19</v>
      </c>
    </row>
    <row r="87" spans="1:91">
      <c r="A87" t="s">
        <v>0</v>
      </c>
      <c r="B87" t="s">
        <v>1</v>
      </c>
      <c r="C87" t="s">
        <v>2</v>
      </c>
      <c r="E87" t="str">
        <f>"019910551107"</f>
        <v>019910551107</v>
      </c>
      <c r="F87" s="1">
        <v>42943</v>
      </c>
      <c r="G87">
        <v>201801</v>
      </c>
      <c r="H87" t="s">
        <v>28</v>
      </c>
      <c r="I87" t="s">
        <v>29</v>
      </c>
      <c r="J87" t="s">
        <v>5</v>
      </c>
      <c r="K87" t="s">
        <v>6</v>
      </c>
      <c r="L87" t="s">
        <v>3</v>
      </c>
      <c r="M87" t="s">
        <v>4</v>
      </c>
      <c r="N87" t="s">
        <v>5</v>
      </c>
      <c r="O87" t="s">
        <v>30</v>
      </c>
      <c r="P87" t="str">
        <f>"112003                        "</f>
        <v xml:space="preserve">112003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3.63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41.07</v>
      </c>
      <c r="BM87">
        <v>5.75</v>
      </c>
      <c r="BN87">
        <v>46.82</v>
      </c>
      <c r="BO87">
        <v>46.82</v>
      </c>
      <c r="BQ87" t="s">
        <v>31</v>
      </c>
      <c r="BR87" t="s">
        <v>32</v>
      </c>
      <c r="BS87" s="1">
        <v>42944</v>
      </c>
      <c r="BT87" s="2">
        <v>0.35486111111111113</v>
      </c>
      <c r="BU87" t="s">
        <v>387</v>
      </c>
      <c r="BV87" t="s">
        <v>34</v>
      </c>
      <c r="BY87">
        <v>1200</v>
      </c>
      <c r="BZ87" t="s">
        <v>35</v>
      </c>
      <c r="CA87" t="s">
        <v>36</v>
      </c>
      <c r="CC87" t="s">
        <v>4</v>
      </c>
      <c r="CD87">
        <v>2196</v>
      </c>
      <c r="CE87" t="s">
        <v>18</v>
      </c>
      <c r="CF87" s="1">
        <v>42947</v>
      </c>
      <c r="CI87">
        <v>1</v>
      </c>
      <c r="CJ87">
        <v>1</v>
      </c>
      <c r="CK87">
        <v>21</v>
      </c>
      <c r="CL87" t="s">
        <v>19</v>
      </c>
    </row>
    <row r="88" spans="1:91">
      <c r="A88" t="s">
        <v>0</v>
      </c>
      <c r="B88" t="s">
        <v>1</v>
      </c>
      <c r="C88" t="s">
        <v>2</v>
      </c>
      <c r="E88" t="str">
        <f>"069908095929"</f>
        <v>069908095929</v>
      </c>
      <c r="F88" s="1">
        <v>42943</v>
      </c>
      <c r="G88">
        <v>201801</v>
      </c>
      <c r="H88" t="s">
        <v>3</v>
      </c>
      <c r="I88" t="s">
        <v>4</v>
      </c>
      <c r="J88" t="s">
        <v>5</v>
      </c>
      <c r="K88" t="s">
        <v>6</v>
      </c>
      <c r="L88" t="s">
        <v>129</v>
      </c>
      <c r="M88" t="s">
        <v>130</v>
      </c>
      <c r="N88" t="s">
        <v>388</v>
      </c>
      <c r="O88" t="s">
        <v>40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6.24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0.5</v>
      </c>
      <c r="BJ88">
        <v>0.2</v>
      </c>
      <c r="BK88">
        <v>1</v>
      </c>
      <c r="BL88">
        <v>75.59</v>
      </c>
      <c r="BM88">
        <v>10.58</v>
      </c>
      <c r="BN88">
        <v>86.17</v>
      </c>
      <c r="BO88">
        <v>86.17</v>
      </c>
      <c r="BQ88" t="s">
        <v>178</v>
      </c>
      <c r="BR88" t="s">
        <v>12</v>
      </c>
      <c r="BS88" s="1">
        <v>42944</v>
      </c>
      <c r="BT88" s="2">
        <v>0.57152777777777775</v>
      </c>
      <c r="BU88" t="s">
        <v>389</v>
      </c>
      <c r="BY88">
        <v>1200</v>
      </c>
      <c r="CA88" t="s">
        <v>390</v>
      </c>
      <c r="CC88" t="s">
        <v>130</v>
      </c>
      <c r="CD88">
        <v>1</v>
      </c>
      <c r="CE88" t="s">
        <v>18</v>
      </c>
      <c r="CF88" s="1">
        <v>42947</v>
      </c>
      <c r="CI88">
        <v>0</v>
      </c>
      <c r="CJ88">
        <v>0</v>
      </c>
      <c r="CK88" t="s">
        <v>43</v>
      </c>
      <c r="CL88" t="s">
        <v>19</v>
      </c>
    </row>
    <row r="89" spans="1:91">
      <c r="A89" t="s">
        <v>0</v>
      </c>
      <c r="B89" t="s">
        <v>1</v>
      </c>
      <c r="C89" t="s">
        <v>2</v>
      </c>
      <c r="E89" t="str">
        <f>"009936283999"</f>
        <v>009936283999</v>
      </c>
      <c r="F89" s="1">
        <v>42944</v>
      </c>
      <c r="G89">
        <v>201801</v>
      </c>
      <c r="H89" t="s">
        <v>3</v>
      </c>
      <c r="I89" t="s">
        <v>4</v>
      </c>
      <c r="J89" t="s">
        <v>5</v>
      </c>
      <c r="K89" t="s">
        <v>6</v>
      </c>
      <c r="L89" t="s">
        <v>114</v>
      </c>
      <c r="M89" t="s">
        <v>115</v>
      </c>
      <c r="N89" t="s">
        <v>391</v>
      </c>
      <c r="O89" t="s">
        <v>30</v>
      </c>
      <c r="P89" t="str">
        <f>"NO REF                        "</f>
        <v xml:space="preserve">NO REF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234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3.63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275.07</v>
      </c>
      <c r="BM89">
        <v>38.51</v>
      </c>
      <c r="BN89">
        <v>313.58</v>
      </c>
      <c r="BO89">
        <v>313.58</v>
      </c>
      <c r="BQ89" t="s">
        <v>392</v>
      </c>
      <c r="BR89" t="s">
        <v>12</v>
      </c>
      <c r="BS89" s="1">
        <v>42947</v>
      </c>
      <c r="BT89" s="2">
        <v>0.33333333333333331</v>
      </c>
      <c r="BU89" t="s">
        <v>393</v>
      </c>
      <c r="BV89" t="s">
        <v>34</v>
      </c>
      <c r="BY89">
        <v>1200</v>
      </c>
      <c r="BZ89" t="s">
        <v>394</v>
      </c>
      <c r="CC89" t="s">
        <v>115</v>
      </c>
      <c r="CD89">
        <v>3600</v>
      </c>
      <c r="CE89" t="s">
        <v>18</v>
      </c>
      <c r="CI89">
        <v>1</v>
      </c>
      <c r="CJ89">
        <v>1</v>
      </c>
      <c r="CK89">
        <v>21</v>
      </c>
      <c r="CL89" t="s">
        <v>34</v>
      </c>
      <c r="CM89" s="2">
        <v>0.33333333333333331</v>
      </c>
    </row>
    <row r="90" spans="1:91">
      <c r="A90" t="s">
        <v>0</v>
      </c>
      <c r="B90" t="s">
        <v>1</v>
      </c>
      <c r="C90" t="s">
        <v>2</v>
      </c>
      <c r="E90" t="str">
        <f>"069908095930"</f>
        <v>069908095930</v>
      </c>
      <c r="F90" s="1">
        <v>42947</v>
      </c>
      <c r="G90">
        <v>201801</v>
      </c>
      <c r="H90" t="s">
        <v>3</v>
      </c>
      <c r="I90" t="s">
        <v>4</v>
      </c>
      <c r="J90" t="s">
        <v>5</v>
      </c>
      <c r="K90" t="s">
        <v>6</v>
      </c>
      <c r="L90" t="s">
        <v>169</v>
      </c>
      <c r="M90" t="s">
        <v>170</v>
      </c>
      <c r="N90" t="s">
        <v>395</v>
      </c>
      <c r="O90" t="s">
        <v>40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5.0999999999999996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2.7</v>
      </c>
      <c r="BK90">
        <v>3</v>
      </c>
      <c r="BL90">
        <v>62.75</v>
      </c>
      <c r="BM90">
        <v>8.7899999999999991</v>
      </c>
      <c r="BN90">
        <v>71.540000000000006</v>
      </c>
      <c r="BO90">
        <v>71.540000000000006</v>
      </c>
      <c r="BQ90" t="s">
        <v>396</v>
      </c>
      <c r="BR90" t="s">
        <v>12</v>
      </c>
      <c r="BS90" s="1">
        <v>42948</v>
      </c>
      <c r="BT90" s="2">
        <v>0.3444444444444445</v>
      </c>
      <c r="BU90" t="s">
        <v>397</v>
      </c>
      <c r="BY90">
        <v>13448.72</v>
      </c>
      <c r="CC90" t="s">
        <v>170</v>
      </c>
      <c r="CD90">
        <v>4000</v>
      </c>
      <c r="CE90" t="s">
        <v>18</v>
      </c>
      <c r="CI90">
        <v>1</v>
      </c>
      <c r="CJ90">
        <v>1</v>
      </c>
      <c r="CK90" t="s">
        <v>120</v>
      </c>
      <c r="CL90" t="s">
        <v>19</v>
      </c>
    </row>
    <row r="92" spans="1:91">
      <c r="E92" t="s">
        <v>398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234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724.65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441.05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157.15</v>
      </c>
      <c r="BD92">
        <v>0</v>
      </c>
      <c r="BE92">
        <v>0</v>
      </c>
      <c r="BF92">
        <v>0</v>
      </c>
      <c r="BG92">
        <v>0</v>
      </c>
      <c r="BI92">
        <v>97.3</v>
      </c>
      <c r="BJ92">
        <v>71.3</v>
      </c>
      <c r="BK92">
        <v>141</v>
      </c>
      <c r="BL92">
        <v>8983.2199999999993</v>
      </c>
      <c r="BM92">
        <v>1027.05</v>
      </c>
      <c r="BN92">
        <v>10010.27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2017-08-01T06:47:45Z</dcterms:created>
  <dcterms:modified xsi:type="dcterms:W3CDTF">2017-08-03T08:02:13Z</dcterms:modified>
</cp:coreProperties>
</file>