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8_{7128D627-973F-4F29-9897-70AA9D88C257}" xr6:coauthVersionLast="47" xr6:coauthVersionMax="47" xr10:uidLastSave="{00000000-0000-0000-0000-000000000000}"/>
  <bookViews>
    <workbookView xWindow="28680" yWindow="-120" windowWidth="20730" windowHeight="11040" xr2:uid="{61D439CE-F66C-421F-A129-B9770B295214}"/>
  </bookViews>
  <sheets>
    <sheet name="sdrascd7-IENOMKE134939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94" i="1" l="1"/>
  <c r="E194" i="1"/>
  <c r="P193" i="1"/>
  <c r="E193" i="1"/>
  <c r="P192" i="1"/>
  <c r="E192" i="1"/>
  <c r="P191" i="1"/>
  <c r="E191" i="1"/>
  <c r="P190" i="1"/>
  <c r="E190" i="1"/>
  <c r="P189" i="1"/>
  <c r="E189" i="1"/>
  <c r="P188" i="1"/>
  <c r="E188" i="1"/>
  <c r="P187" i="1"/>
  <c r="E187" i="1"/>
  <c r="P186" i="1"/>
  <c r="E186" i="1"/>
  <c r="P185" i="1"/>
  <c r="E185" i="1"/>
  <c r="P184" i="1"/>
  <c r="E184" i="1"/>
  <c r="P183" i="1"/>
  <c r="E183" i="1"/>
  <c r="P182" i="1"/>
  <c r="E182" i="1"/>
  <c r="P181" i="1"/>
  <c r="E181" i="1"/>
  <c r="P180" i="1"/>
  <c r="E180" i="1"/>
  <c r="P179" i="1"/>
  <c r="E179" i="1"/>
  <c r="P178" i="1"/>
  <c r="E178" i="1"/>
  <c r="P177" i="1"/>
  <c r="E177" i="1"/>
  <c r="P176" i="1"/>
  <c r="E176" i="1"/>
  <c r="P175" i="1"/>
  <c r="E175" i="1"/>
  <c r="P174" i="1"/>
  <c r="E174" i="1"/>
  <c r="P173" i="1"/>
  <c r="E173" i="1"/>
  <c r="P172" i="1"/>
  <c r="E172" i="1"/>
  <c r="P171" i="1"/>
  <c r="E171" i="1"/>
  <c r="P170" i="1"/>
  <c r="E170" i="1"/>
  <c r="P169" i="1"/>
  <c r="E169" i="1"/>
  <c r="P168" i="1"/>
  <c r="E168" i="1"/>
  <c r="P167" i="1"/>
  <c r="E167" i="1"/>
  <c r="P166" i="1"/>
  <c r="E166" i="1"/>
  <c r="P165" i="1"/>
  <c r="E165" i="1"/>
  <c r="P164" i="1"/>
  <c r="E164" i="1"/>
  <c r="P163" i="1"/>
  <c r="E163" i="1"/>
  <c r="P162" i="1"/>
  <c r="E162" i="1"/>
  <c r="P161" i="1"/>
  <c r="E161" i="1"/>
  <c r="P160" i="1"/>
  <c r="E160" i="1"/>
  <c r="P159" i="1"/>
  <c r="E159" i="1"/>
  <c r="P158" i="1"/>
  <c r="E158" i="1"/>
  <c r="P157" i="1"/>
  <c r="E157" i="1"/>
  <c r="P156" i="1"/>
  <c r="E156" i="1"/>
  <c r="P155" i="1"/>
  <c r="E155" i="1"/>
  <c r="P154" i="1"/>
  <c r="E154" i="1"/>
  <c r="P153" i="1"/>
  <c r="E153" i="1"/>
  <c r="P152" i="1"/>
  <c r="E152" i="1"/>
  <c r="P151" i="1"/>
  <c r="E151" i="1"/>
  <c r="P150" i="1"/>
  <c r="E150" i="1"/>
  <c r="P149" i="1"/>
  <c r="E149" i="1"/>
  <c r="P148" i="1"/>
  <c r="E148" i="1"/>
  <c r="P147" i="1"/>
  <c r="E147" i="1"/>
  <c r="P146" i="1"/>
  <c r="E146" i="1"/>
  <c r="P145" i="1"/>
  <c r="E145" i="1"/>
  <c r="P144" i="1"/>
  <c r="E144" i="1"/>
  <c r="P143" i="1"/>
  <c r="E143" i="1"/>
  <c r="P142" i="1"/>
  <c r="E142" i="1"/>
  <c r="P141" i="1"/>
  <c r="E141" i="1"/>
  <c r="P140" i="1"/>
  <c r="E140" i="1"/>
  <c r="P139" i="1"/>
  <c r="E139" i="1"/>
  <c r="P138" i="1"/>
  <c r="E138" i="1"/>
  <c r="P137" i="1"/>
  <c r="E137" i="1"/>
  <c r="P136" i="1"/>
  <c r="E136" i="1"/>
  <c r="P135" i="1"/>
  <c r="E135" i="1"/>
  <c r="P134" i="1"/>
  <c r="E134" i="1"/>
  <c r="P133" i="1"/>
  <c r="E133" i="1"/>
  <c r="P132" i="1"/>
  <c r="E132" i="1"/>
  <c r="P131" i="1"/>
  <c r="E131" i="1"/>
  <c r="P130" i="1"/>
  <c r="E130" i="1"/>
  <c r="P129" i="1"/>
  <c r="E129" i="1"/>
  <c r="P128" i="1"/>
  <c r="E128" i="1"/>
  <c r="P127" i="1"/>
  <c r="E127" i="1"/>
  <c r="P126" i="1"/>
  <c r="E126" i="1"/>
  <c r="P125" i="1"/>
  <c r="E125" i="1"/>
  <c r="P124" i="1"/>
  <c r="E124" i="1"/>
  <c r="P123" i="1"/>
  <c r="E123" i="1"/>
  <c r="P122" i="1"/>
  <c r="E122" i="1"/>
  <c r="P121" i="1"/>
  <c r="E121" i="1"/>
  <c r="P120" i="1"/>
  <c r="E120" i="1"/>
  <c r="P119" i="1"/>
  <c r="E119" i="1"/>
  <c r="P118" i="1"/>
  <c r="E118" i="1"/>
  <c r="P117" i="1"/>
  <c r="E117" i="1"/>
  <c r="P116" i="1"/>
  <c r="E116" i="1"/>
  <c r="P115" i="1"/>
  <c r="E115" i="1"/>
  <c r="P114" i="1"/>
  <c r="E114" i="1"/>
  <c r="P113" i="1"/>
  <c r="E113" i="1"/>
  <c r="P112" i="1"/>
  <c r="E112" i="1"/>
  <c r="P111" i="1"/>
  <c r="E111" i="1"/>
  <c r="P110" i="1"/>
  <c r="E110" i="1"/>
  <c r="P109" i="1"/>
  <c r="E109" i="1"/>
  <c r="P108" i="1"/>
  <c r="E108" i="1"/>
  <c r="P107" i="1"/>
  <c r="E107" i="1"/>
  <c r="P106" i="1"/>
  <c r="E106" i="1"/>
  <c r="P105" i="1"/>
  <c r="E105" i="1"/>
  <c r="P104" i="1"/>
  <c r="E104" i="1"/>
  <c r="P103" i="1"/>
  <c r="E103" i="1"/>
  <c r="P102" i="1"/>
  <c r="E102" i="1"/>
  <c r="P101" i="1"/>
  <c r="E101" i="1"/>
  <c r="P100" i="1"/>
  <c r="E100" i="1"/>
  <c r="P99" i="1"/>
  <c r="E99" i="1"/>
  <c r="P98" i="1"/>
  <c r="E98" i="1"/>
  <c r="P97" i="1"/>
  <c r="E97" i="1"/>
  <c r="P96" i="1"/>
  <c r="E96" i="1"/>
  <c r="P95" i="1"/>
  <c r="E95" i="1"/>
  <c r="P94" i="1"/>
  <c r="E94" i="1"/>
  <c r="P93" i="1"/>
  <c r="E93" i="1"/>
  <c r="P92" i="1"/>
  <c r="E92" i="1"/>
  <c r="P91" i="1"/>
  <c r="E91" i="1"/>
  <c r="P90" i="1"/>
  <c r="E90" i="1"/>
  <c r="P89" i="1"/>
  <c r="E89" i="1"/>
  <c r="P88" i="1"/>
  <c r="E88" i="1"/>
  <c r="P87" i="1"/>
  <c r="E87" i="1"/>
  <c r="P86" i="1"/>
  <c r="E86" i="1"/>
  <c r="P85" i="1"/>
  <c r="E85" i="1"/>
  <c r="P84" i="1"/>
  <c r="E84" i="1"/>
  <c r="P83" i="1"/>
  <c r="E83" i="1"/>
  <c r="P82" i="1"/>
  <c r="E82" i="1"/>
  <c r="P81" i="1"/>
  <c r="E81" i="1"/>
  <c r="P80" i="1"/>
  <c r="E80" i="1"/>
  <c r="P79" i="1"/>
  <c r="E79" i="1"/>
  <c r="P78" i="1"/>
  <c r="E78" i="1"/>
  <c r="P77" i="1"/>
  <c r="E77" i="1"/>
  <c r="P76" i="1"/>
  <c r="E76" i="1"/>
  <c r="P75" i="1"/>
  <c r="E75" i="1"/>
  <c r="P74" i="1"/>
  <c r="E74" i="1"/>
  <c r="P73" i="1"/>
  <c r="E73" i="1"/>
  <c r="P72" i="1"/>
  <c r="E72" i="1"/>
  <c r="P71" i="1"/>
  <c r="E71" i="1"/>
  <c r="P70" i="1"/>
  <c r="E70" i="1"/>
  <c r="P69" i="1"/>
  <c r="E69" i="1"/>
  <c r="P68" i="1"/>
  <c r="E68" i="1"/>
  <c r="P67" i="1"/>
  <c r="E67" i="1"/>
  <c r="P66" i="1"/>
  <c r="E66" i="1"/>
  <c r="P65" i="1"/>
  <c r="E65" i="1"/>
  <c r="P64" i="1"/>
  <c r="E64" i="1"/>
  <c r="P63" i="1"/>
  <c r="E63" i="1"/>
  <c r="P62" i="1"/>
  <c r="E62" i="1"/>
  <c r="P61" i="1"/>
  <c r="E61" i="1"/>
  <c r="P60" i="1"/>
  <c r="E60" i="1"/>
  <c r="P59" i="1"/>
  <c r="E59" i="1"/>
  <c r="P58" i="1"/>
  <c r="E58" i="1"/>
  <c r="P57" i="1"/>
  <c r="E57" i="1"/>
  <c r="P56" i="1"/>
  <c r="E56" i="1"/>
  <c r="P55" i="1"/>
  <c r="E55" i="1"/>
  <c r="P54" i="1"/>
  <c r="E54" i="1"/>
  <c r="P53" i="1"/>
  <c r="E53" i="1"/>
  <c r="P52" i="1"/>
  <c r="E52" i="1"/>
  <c r="P51" i="1"/>
  <c r="E51" i="1"/>
  <c r="P50" i="1"/>
  <c r="E50" i="1"/>
  <c r="P49" i="1"/>
  <c r="E49" i="1"/>
  <c r="P48" i="1"/>
  <c r="E48" i="1"/>
  <c r="P47" i="1"/>
  <c r="E47" i="1"/>
  <c r="P46" i="1"/>
  <c r="E46" i="1"/>
  <c r="P45" i="1"/>
  <c r="E45" i="1"/>
  <c r="P44" i="1"/>
  <c r="E44" i="1"/>
  <c r="P43" i="1"/>
  <c r="E43" i="1"/>
  <c r="P42" i="1"/>
  <c r="E42" i="1"/>
  <c r="P41" i="1"/>
  <c r="E41" i="1"/>
  <c r="P40" i="1"/>
  <c r="E40" i="1"/>
  <c r="P39" i="1"/>
  <c r="E39" i="1"/>
  <c r="P38" i="1"/>
  <c r="E38" i="1"/>
  <c r="P37" i="1"/>
  <c r="E37" i="1"/>
  <c r="P36" i="1"/>
  <c r="E36" i="1"/>
  <c r="P35" i="1"/>
  <c r="E35" i="1"/>
  <c r="P34" i="1"/>
  <c r="E34" i="1"/>
  <c r="P33" i="1"/>
  <c r="E33" i="1"/>
  <c r="P32" i="1"/>
  <c r="E32" i="1"/>
  <c r="P31" i="1"/>
  <c r="E31" i="1"/>
  <c r="P30" i="1"/>
  <c r="E30" i="1"/>
  <c r="P29" i="1"/>
  <c r="E29" i="1"/>
  <c r="P28" i="1"/>
  <c r="E28" i="1"/>
  <c r="P27" i="1"/>
  <c r="E27" i="1"/>
  <c r="P26" i="1"/>
  <c r="E26" i="1"/>
  <c r="P25" i="1"/>
  <c r="E25" i="1"/>
  <c r="P24" i="1"/>
  <c r="E24" i="1"/>
  <c r="P23" i="1"/>
  <c r="E23" i="1"/>
  <c r="P22" i="1"/>
  <c r="E22" i="1"/>
  <c r="P21" i="1"/>
  <c r="E21" i="1"/>
  <c r="P20" i="1"/>
  <c r="E20" i="1"/>
  <c r="P19" i="1"/>
  <c r="E19" i="1"/>
  <c r="P18" i="1"/>
  <c r="E18" i="1"/>
  <c r="P17" i="1"/>
  <c r="E17" i="1"/>
  <c r="P16" i="1"/>
  <c r="E16" i="1"/>
  <c r="P15" i="1"/>
  <c r="E15" i="1"/>
  <c r="P14" i="1"/>
  <c r="E14" i="1"/>
  <c r="P13" i="1"/>
  <c r="E13" i="1"/>
  <c r="P12" i="1"/>
  <c r="E12" i="1"/>
  <c r="P11" i="1"/>
  <c r="E11" i="1"/>
  <c r="P10" i="1"/>
  <c r="E10" i="1"/>
  <c r="P9" i="1"/>
  <c r="E9" i="1"/>
  <c r="P8" i="1"/>
  <c r="E8" i="1"/>
  <c r="P7" i="1"/>
  <c r="E7" i="1"/>
  <c r="P6" i="1"/>
  <c r="E6" i="1"/>
  <c r="P5" i="1"/>
  <c r="E5" i="1"/>
  <c r="P4" i="1"/>
  <c r="E4" i="1"/>
  <c r="P3" i="1"/>
  <c r="E3" i="1"/>
  <c r="P2" i="1"/>
  <c r="E2" i="1"/>
</calcChain>
</file>

<file path=xl/sharedStrings.xml><?xml version="1.0" encoding="utf-8"?>
<sst xmlns="http://schemas.openxmlformats.org/spreadsheetml/2006/main" count="3944" uniqueCount="434">
  <si>
    <t>Acc No</t>
  </si>
  <si>
    <t>Client</t>
  </si>
  <si>
    <t>Type</t>
  </si>
  <si>
    <t>Invoice no</t>
  </si>
  <si>
    <t>Wb No</t>
  </si>
  <si>
    <t>Date</t>
  </si>
  <si>
    <t>Period</t>
  </si>
  <si>
    <t>Start</t>
  </si>
  <si>
    <t>Start Town</t>
  </si>
  <si>
    <t>Sender</t>
  </si>
  <si>
    <t>Carrier</t>
  </si>
  <si>
    <t>Dest</t>
  </si>
  <si>
    <t>Destination Town</t>
  </si>
  <si>
    <t>Receiver</t>
  </si>
  <si>
    <t>Srv</t>
  </si>
  <si>
    <t>Client Ref</t>
  </si>
  <si>
    <t>AFT</t>
  </si>
  <si>
    <t>Disc</t>
  </si>
  <si>
    <t>AMB</t>
  </si>
  <si>
    <t>BDR</t>
  </si>
  <si>
    <t>BPS</t>
  </si>
  <si>
    <t>CSH</t>
  </si>
  <si>
    <t>CTL</t>
  </si>
  <si>
    <t>DS1</t>
  </si>
  <si>
    <t>DSD</t>
  </si>
  <si>
    <t>EAR</t>
  </si>
  <si>
    <t>EMB</t>
  </si>
  <si>
    <t>FUE</t>
  </si>
  <si>
    <t>FUX</t>
  </si>
  <si>
    <t>HAZ</t>
  </si>
  <si>
    <t>HND</t>
  </si>
  <si>
    <t>IFL</t>
  </si>
  <si>
    <t>INH</t>
  </si>
  <si>
    <t>INS</t>
  </si>
  <si>
    <t>LTE</t>
  </si>
  <si>
    <t>NDC</t>
  </si>
  <si>
    <t>OUT</t>
  </si>
  <si>
    <t>RTL</t>
  </si>
  <si>
    <t>Other Charges</t>
  </si>
  <si>
    <t>Prcls</t>
  </si>
  <si>
    <t>Tot KG</t>
  </si>
  <si>
    <t>Tot Vol</t>
  </si>
  <si>
    <t>Mass</t>
  </si>
  <si>
    <t>Amount</t>
  </si>
  <si>
    <t>Vat</t>
  </si>
  <si>
    <t>Total</t>
  </si>
  <si>
    <t>Outstand</t>
  </si>
  <si>
    <t>Special Instructions</t>
  </si>
  <si>
    <t>Consignee Contact</t>
  </si>
  <si>
    <t>Sender Contact</t>
  </si>
  <si>
    <t>POD Date</t>
  </si>
  <si>
    <t>POD Time</t>
  </si>
  <si>
    <t>POD Name</t>
  </si>
  <si>
    <t>STD POD</t>
  </si>
  <si>
    <t>Reason</t>
  </si>
  <si>
    <t>Reason Captured</t>
  </si>
  <si>
    <t>Total Vol Mass</t>
  </si>
  <si>
    <t>Options</t>
  </si>
  <si>
    <t>POD Comments</t>
  </si>
  <si>
    <t>X-Option</t>
  </si>
  <si>
    <t>Dest Town</t>
  </si>
  <si>
    <t>Dest Postal Code</t>
  </si>
  <si>
    <t>Description of Contents</t>
  </si>
  <si>
    <t>POD Scan Date</t>
  </si>
  <si>
    <t>Status</t>
  </si>
  <si>
    <t>MF Comments</t>
  </si>
  <si>
    <t>Actual Days</t>
  </si>
  <si>
    <t>Agreed Days</t>
  </si>
  <si>
    <t>Rate</t>
  </si>
  <si>
    <t>Early Delivery</t>
  </si>
  <si>
    <t>Early Delivery Time</t>
  </si>
  <si>
    <t>MA Info</t>
  </si>
  <si>
    <t>J17989</t>
  </si>
  <si>
    <t xml:space="preserve">MOVE ANALYTICS CC - ATM ACCOUNTS   </t>
  </si>
  <si>
    <t>WAY</t>
  </si>
  <si>
    <t>SANDT</t>
  </si>
  <si>
    <t>SANDTON</t>
  </si>
  <si>
    <t xml:space="preserve">ATM SOLUTIONS                      </t>
  </si>
  <si>
    <t xml:space="preserve">                                   </t>
  </si>
  <si>
    <t>CAPET</t>
  </si>
  <si>
    <t>CAPE TOWN</t>
  </si>
  <si>
    <t xml:space="preserve">ATM SOLUTIONS  CAPE TOWN           </t>
  </si>
  <si>
    <t>DBC</t>
  </si>
  <si>
    <t>GULLIVAN</t>
  </si>
  <si>
    <t>NA</t>
  </si>
  <si>
    <t>Adams</t>
  </si>
  <si>
    <t>yes</t>
  </si>
  <si>
    <t>FUE / doc</t>
  </si>
  <si>
    <t>POD received from cell 069914459 M</t>
  </si>
  <si>
    <t>PARCEL</t>
  </si>
  <si>
    <t>no</t>
  </si>
  <si>
    <t>GEORG</t>
  </si>
  <si>
    <t>GEORGE</t>
  </si>
  <si>
    <t xml:space="preserve">ATM SOLUTION                       </t>
  </si>
  <si>
    <t xml:space="preserve">ATM SOLUTION CPT                   </t>
  </si>
  <si>
    <t>ATM SOLUTION</t>
  </si>
  <si>
    <t>COET</t>
  </si>
  <si>
    <t>?</t>
  </si>
  <si>
    <t>JOHAN</t>
  </si>
  <si>
    <t>JOHANNESBURG</t>
  </si>
  <si>
    <t>STORES</t>
  </si>
  <si>
    <t>tshifhiwa</t>
  </si>
  <si>
    <t>DURBA</t>
  </si>
  <si>
    <t>DURBAN</t>
  </si>
  <si>
    <t>RAHUL</t>
  </si>
  <si>
    <t>AUDRICK</t>
  </si>
  <si>
    <t>Florence</t>
  </si>
  <si>
    <t>POD received from cell 0717859225 M</t>
  </si>
  <si>
    <t>MANAGER</t>
  </si>
  <si>
    <t xml:space="preserve">GEORGE CENTRAL STORAGE COM         </t>
  </si>
  <si>
    <t>JOHAN MARX</t>
  </si>
  <si>
    <t>johan</t>
  </si>
  <si>
    <t>POD received from cell 0621494136 M</t>
  </si>
  <si>
    <t>PORT3</t>
  </si>
  <si>
    <t>PORT ELIZABETH</t>
  </si>
  <si>
    <t>MALCOM</t>
  </si>
  <si>
    <t>NATASHA</t>
  </si>
  <si>
    <t>Casey</t>
  </si>
  <si>
    <t>POD received from cell 0699631211 M</t>
  </si>
  <si>
    <t>PIET2</t>
  </si>
  <si>
    <t>PIETERSBURG</t>
  </si>
  <si>
    <t>REGINALD</t>
  </si>
  <si>
    <t>hendrich</t>
  </si>
  <si>
    <t>POD received from cell 0791933005 M</t>
  </si>
  <si>
    <t>0700</t>
  </si>
  <si>
    <t>KHUTSO RAMALOBELA</t>
  </si>
  <si>
    <t>HENRICH</t>
  </si>
  <si>
    <t>DOC / FUE</t>
  </si>
  <si>
    <t>LOUIS</t>
  </si>
  <si>
    <t>LOUIS TRICHARDT</t>
  </si>
  <si>
    <t xml:space="preserve">FIDELITY                           </t>
  </si>
  <si>
    <t>RINDZELANI</t>
  </si>
  <si>
    <t>mayna</t>
  </si>
  <si>
    <t>POD received from cell 0646029635 M</t>
  </si>
  <si>
    <t>0920</t>
  </si>
  <si>
    <t>TZANE</t>
  </si>
  <si>
    <t>TZANEEN</t>
  </si>
  <si>
    <t>LAWRENCE</t>
  </si>
  <si>
    <t>zeblon</t>
  </si>
  <si>
    <t>POD received from cell 0729380892 M</t>
  </si>
  <si>
    <t>0850</t>
  </si>
  <si>
    <t>BURG1</t>
  </si>
  <si>
    <t>BURGERSFORT</t>
  </si>
  <si>
    <t>NTANGA</t>
  </si>
  <si>
    <t>marcia</t>
  </si>
  <si>
    <t>DOC / NDC / FUE</t>
  </si>
  <si>
    <t>POD received from cell 0762402177 M</t>
  </si>
  <si>
    <t>wistan</t>
  </si>
  <si>
    <t>linah</t>
  </si>
  <si>
    <t>PIET1</t>
  </si>
  <si>
    <t>PIETERMARITZBURG</t>
  </si>
  <si>
    <t xml:space="preserve">MERLEN REDDY                       </t>
  </si>
  <si>
    <t xml:space="preserve">STORES                             </t>
  </si>
  <si>
    <t>ATMSOLUTIONS</t>
  </si>
  <si>
    <t>LEAH</t>
  </si>
  <si>
    <t>REGINALD LEGODI</t>
  </si>
  <si>
    <t>NEWCA</t>
  </si>
  <si>
    <t>NEWCASTLE</t>
  </si>
  <si>
    <t>ROODE</t>
  </si>
  <si>
    <t>ROODEPOORT</t>
  </si>
  <si>
    <t xml:space="preserve">UNILOCK                            </t>
  </si>
  <si>
    <t>UNILOCK</t>
  </si>
  <si>
    <t>LINDO</t>
  </si>
  <si>
    <t>chantel</t>
  </si>
  <si>
    <t>POD received from cell 0845040713 M</t>
  </si>
  <si>
    <t>KHUTSO</t>
  </si>
  <si>
    <t>moagi</t>
  </si>
  <si>
    <t>MIDD2</t>
  </si>
  <si>
    <t>MIDDELBURG (Mpumalanga)</t>
  </si>
  <si>
    <t xml:space="preserve">STM SOLUYIOND                      </t>
  </si>
  <si>
    <t>PIET</t>
  </si>
  <si>
    <t>bongani</t>
  </si>
  <si>
    <t>POD received from cell 0721074601 M</t>
  </si>
  <si>
    <t>NELSP</t>
  </si>
  <si>
    <t>NELSPRUIT</t>
  </si>
  <si>
    <t xml:space="preserve">SKYNET NELSPRUIT                   </t>
  </si>
  <si>
    <t>JOHN</t>
  </si>
  <si>
    <t>john</t>
  </si>
  <si>
    <t>FUE / doc / NDC</t>
  </si>
  <si>
    <t xml:space="preserve">?                             </t>
  </si>
  <si>
    <t>Mitileni</t>
  </si>
  <si>
    <t>Outlying delivery location</t>
  </si>
  <si>
    <t>liv</t>
  </si>
  <si>
    <t>MAERVEL REDDY</t>
  </si>
  <si>
    <t>Nthabeleng</t>
  </si>
  <si>
    <t>POD received from cell 0848417301 M</t>
  </si>
  <si>
    <t>THANDAZILE</t>
  </si>
  <si>
    <t>JOHN MAVUSO</t>
  </si>
  <si>
    <t>RUSTE</t>
  </si>
  <si>
    <t>RUSTENBURG</t>
  </si>
  <si>
    <t>STILF</t>
  </si>
  <si>
    <t>STILFONTEIN</t>
  </si>
  <si>
    <t>KAGISO</t>
  </si>
  <si>
    <t>NICO</t>
  </si>
  <si>
    <t>NDC / FUE / doc</t>
  </si>
  <si>
    <t>NICO KAGISO</t>
  </si>
  <si>
    <t>Lindani</t>
  </si>
  <si>
    <t>POD received from cell 0781730799 M</t>
  </si>
  <si>
    <t>0300</t>
  </si>
  <si>
    <t>Heinrich</t>
  </si>
  <si>
    <t>POD received from cell 0814327854 M</t>
  </si>
  <si>
    <t>Rohan</t>
  </si>
  <si>
    <t>casey</t>
  </si>
  <si>
    <t>POD received from cell 0793098518 M</t>
  </si>
  <si>
    <t xml:space="preserve">FIDELITY CASH SERVICES             </t>
  </si>
  <si>
    <t>ON1</t>
  </si>
  <si>
    <t>KHUTSO LAWRENCE</t>
  </si>
  <si>
    <t>MORATUMA PHOTOLO</t>
  </si>
  <si>
    <t>Jones</t>
  </si>
  <si>
    <t>FUE / DOC</t>
  </si>
  <si>
    <t xml:space="preserve">ATM SOLUTIONS - PE                 </t>
  </si>
  <si>
    <t>EAST</t>
  </si>
  <si>
    <t>EAST LONDON</t>
  </si>
  <si>
    <t>LULAMILE BOYA</t>
  </si>
  <si>
    <t>MALCOLM COUTTS</t>
  </si>
  <si>
    <t>boya</t>
  </si>
  <si>
    <t>WELKO</t>
  </si>
  <si>
    <t>WELKOM</t>
  </si>
  <si>
    <t>DIVAN</t>
  </si>
  <si>
    <t xml:space="preserve">ATMSOLUTION                        </t>
  </si>
  <si>
    <t xml:space="preserve">ATMSOLUTIONS                       </t>
  </si>
  <si>
    <t>MERYLEN</t>
  </si>
  <si>
    <t>m oratuwa</t>
  </si>
  <si>
    <t xml:space="preserve">ATM SOLUTIONS WITBANK              </t>
  </si>
  <si>
    <t>TSHIFIWA</t>
  </si>
  <si>
    <t>DONALD</t>
  </si>
  <si>
    <t>BOXES</t>
  </si>
  <si>
    <t xml:space="preserve">ATM SOL                            </t>
  </si>
  <si>
    <t>Hold for Collection</t>
  </si>
  <si>
    <t>MEM</t>
  </si>
  <si>
    <t>jones</t>
  </si>
  <si>
    <t>CHARLENE</t>
  </si>
  <si>
    <t>maratuwa</t>
  </si>
  <si>
    <t>RICHA</t>
  </si>
  <si>
    <t>RICHARDS BAY</t>
  </si>
  <si>
    <t>CHANTELL</t>
  </si>
  <si>
    <t>SIBONISO</t>
  </si>
  <si>
    <t>Consignee not available)</t>
  </si>
  <si>
    <t>mdm</t>
  </si>
  <si>
    <t xml:space="preserve">ATM SOLUTIONSNS                    </t>
  </si>
  <si>
    <t>LADYS</t>
  </si>
  <si>
    <t>LADYSMITH (NTL)</t>
  </si>
  <si>
    <t xml:space="preserve">EXPRESSWAYS LADYSMITH              </t>
  </si>
  <si>
    <t>KYLER</t>
  </si>
  <si>
    <t>elsa</t>
  </si>
  <si>
    <t>POD received from cell 0662487527 M</t>
  </si>
  <si>
    <t>Thulani</t>
  </si>
  <si>
    <t>RAHUL KERSHEN</t>
  </si>
  <si>
    <t>Rahul</t>
  </si>
  <si>
    <t>Late Linehaul Delayed Beyond Skynet Control</t>
  </si>
  <si>
    <t>col</t>
  </si>
  <si>
    <t>POD received from cell 0747980518 M</t>
  </si>
  <si>
    <t>reddy</t>
  </si>
  <si>
    <t>RALIN</t>
  </si>
  <si>
    <t>HEINRICH</t>
  </si>
  <si>
    <t xml:space="preserve">ATM SOLUTIONS TZANEEN              </t>
  </si>
  <si>
    <t>Reginald</t>
  </si>
  <si>
    <t>POD received from cell 0813693772 M</t>
  </si>
  <si>
    <t>SIGHN</t>
  </si>
  <si>
    <t>HOTAZ</t>
  </si>
  <si>
    <t>HOTAZEL</t>
  </si>
  <si>
    <t>ATM SOLUTIONS STORES</t>
  </si>
  <si>
    <t>JERRY</t>
  </si>
  <si>
    <t>MORATUWA</t>
  </si>
  <si>
    <t>nch</t>
  </si>
  <si>
    <t xml:space="preserve">SKYNET                             </t>
  </si>
  <si>
    <t>tri</t>
  </si>
  <si>
    <t>MARATUIA</t>
  </si>
  <si>
    <t>0699</t>
  </si>
  <si>
    <t xml:space="preserve">ATM SOLUTIONS CPT                  </t>
  </si>
  <si>
    <t>ATT:ETHIEAIN(CPT)</t>
  </si>
  <si>
    <t>SBONISO</t>
  </si>
  <si>
    <t>Calun</t>
  </si>
  <si>
    <t>ANB</t>
  </si>
  <si>
    <t>POD received from cell 0622541956 M</t>
  </si>
  <si>
    <t>JON</t>
  </si>
  <si>
    <t>Missed cutoff</t>
  </si>
  <si>
    <t>XAL</t>
  </si>
  <si>
    <t>TO030557</t>
  </si>
  <si>
    <t>OVERNIGHT</t>
  </si>
  <si>
    <t>Chris</t>
  </si>
  <si>
    <t>Raul</t>
  </si>
  <si>
    <t>COL</t>
  </si>
  <si>
    <t>DIVAN GOOSEN</t>
  </si>
  <si>
    <t xml:space="preserve">ATM SOLUTIONS MAKHADO              </t>
  </si>
  <si>
    <t>CHANTELL OLWAGE</t>
  </si>
  <si>
    <t>RINSZELANI</t>
  </si>
  <si>
    <t>mellisa</t>
  </si>
  <si>
    <t>Friday</t>
  </si>
  <si>
    <t>BETHL</t>
  </si>
  <si>
    <t>BETHLEHEM</t>
  </si>
  <si>
    <t>BLOE1</t>
  </si>
  <si>
    <t>BLOEMFONTEIN</t>
  </si>
  <si>
    <t>HEIN</t>
  </si>
  <si>
    <t>KETSO</t>
  </si>
  <si>
    <t>divan</t>
  </si>
  <si>
    <t>the</t>
  </si>
  <si>
    <t>rajesh</t>
  </si>
  <si>
    <t>ntm</t>
  </si>
  <si>
    <t>MMABA</t>
  </si>
  <si>
    <t>MMABATHO</t>
  </si>
  <si>
    <t>PETER</t>
  </si>
  <si>
    <t>CSH / FUE / doc</t>
  </si>
  <si>
    <t>.</t>
  </si>
  <si>
    <t>duan</t>
  </si>
  <si>
    <t>VRYBU</t>
  </si>
  <si>
    <t>VRYBURG</t>
  </si>
  <si>
    <t xml:space="preserve">ATM SOLUTIONS VRYBURG              </t>
  </si>
  <si>
    <t>GODFREY BOTHMA</t>
  </si>
  <si>
    <t>APHELELE</t>
  </si>
  <si>
    <t>Godfrey</t>
  </si>
  <si>
    <t>rna</t>
  </si>
  <si>
    <t>POD received from cell 0799686754 M</t>
  </si>
  <si>
    <t>PETER LETOALO</t>
  </si>
  <si>
    <t>Peter</t>
  </si>
  <si>
    <t>HND / FUE / DOC</t>
  </si>
  <si>
    <t>CORNELIUS</t>
  </si>
  <si>
    <t>UMTAT</t>
  </si>
  <si>
    <t>UMTATA</t>
  </si>
  <si>
    <t>ZUKO</t>
  </si>
  <si>
    <t>MALCOLM</t>
  </si>
  <si>
    <t>JOHN MULLER</t>
  </si>
  <si>
    <t>nic</t>
  </si>
  <si>
    <t>charley</t>
  </si>
  <si>
    <t>POD received from cell 0842084217 M</t>
  </si>
  <si>
    <t>brent</t>
  </si>
  <si>
    <t>chantley</t>
  </si>
  <si>
    <t>REPAIR CENTRE</t>
  </si>
  <si>
    <t>Malcolm</t>
  </si>
  <si>
    <t>Nicodemus</t>
  </si>
  <si>
    <t>UPING</t>
  </si>
  <si>
    <t>UPINGTON</t>
  </si>
  <si>
    <t>JERRY CHIRI</t>
  </si>
  <si>
    <t>HND / FUE / doc</t>
  </si>
  <si>
    <t>POD received from cell 0762093458 M</t>
  </si>
  <si>
    <t xml:space="preserve">ATM SOL CAPE TOWN                  </t>
  </si>
  <si>
    <t>PETER LESTSOALO</t>
  </si>
  <si>
    <t>ALCITA</t>
  </si>
  <si>
    <t>bota</t>
  </si>
  <si>
    <t xml:space="preserve">UNILOCK MANUFACTURING              </t>
  </si>
  <si>
    <t>BOYA</t>
  </si>
  <si>
    <t>SYSTEM</t>
  </si>
  <si>
    <t>FLYER</t>
  </si>
  <si>
    <t>muzi</t>
  </si>
  <si>
    <t xml:space="preserve">ATOM SOLUTIONS                     </t>
  </si>
  <si>
    <t xml:space="preserve">GEORGE CENTRAL STOREGE COMPAN      </t>
  </si>
  <si>
    <t>TSHIFHIWA</t>
  </si>
  <si>
    <t xml:space="preserve">UNILOCK MANUFACTURING CC           </t>
  </si>
  <si>
    <t xml:space="preserve">ATM SOLUTIONS PORT ELIZABETH       </t>
  </si>
  <si>
    <t>Collect by 3Pm Driver to call Chantell +27 71 858 1594</t>
  </si>
  <si>
    <t>EUGENE</t>
  </si>
  <si>
    <t>CHANTELL OLWAGE   PIOTR</t>
  </si>
  <si>
    <t>POD received from cell 0814739791 M</t>
  </si>
  <si>
    <t>Flyer</t>
  </si>
  <si>
    <t xml:space="preserve">ATM SOLUTIONS CAPE TOWN            </t>
  </si>
  <si>
    <t>ETTHIEN</t>
  </si>
  <si>
    <t>chanley</t>
  </si>
  <si>
    <t xml:space="preserve">ATM Solutions                      </t>
  </si>
  <si>
    <t>CALVIN KHOZA</t>
  </si>
  <si>
    <t>PHILANI</t>
  </si>
  <si>
    <t>anb</t>
  </si>
  <si>
    <t xml:space="preserve">ATM SOLUTIONS LOUIS TRICHARDT      </t>
  </si>
  <si>
    <t>Robert</t>
  </si>
  <si>
    <t>Lindo Khumalo</t>
  </si>
  <si>
    <t xml:space="preserve">ATM SOLUTIONS JHB                  </t>
  </si>
  <si>
    <t>TO 030748</t>
  </si>
  <si>
    <t>john mavuso</t>
  </si>
  <si>
    <t>PORT4</t>
  </si>
  <si>
    <t>PORT SHEPSTONE</t>
  </si>
  <si>
    <t>KISHAL HARL</t>
  </si>
  <si>
    <t>kishal</t>
  </si>
  <si>
    <t>etthein</t>
  </si>
  <si>
    <t>CALVIN</t>
  </si>
  <si>
    <t>ELIZMA</t>
  </si>
  <si>
    <t>POD received from cell 0727362655 M</t>
  </si>
  <si>
    <t>POD received from cell 0670405005 M</t>
  </si>
  <si>
    <t>MOVATUMA</t>
  </si>
  <si>
    <t xml:space="preserve">ATM SOLUTIONS EAST LONDON          </t>
  </si>
  <si>
    <t>promise</t>
  </si>
  <si>
    <t>jon</t>
  </si>
  <si>
    <t>Chantel</t>
  </si>
  <si>
    <t>POD received from cell 0683701964 M</t>
  </si>
  <si>
    <t>KYLE SINCHAR</t>
  </si>
  <si>
    <t>Rosalie</t>
  </si>
  <si>
    <t>CHANTLEY</t>
  </si>
  <si>
    <t>VERWO</t>
  </si>
  <si>
    <t>CENTURION</t>
  </si>
  <si>
    <t xml:space="preserve">HUGE CONNECT GP                    </t>
  </si>
  <si>
    <t>ADRI</t>
  </si>
  <si>
    <t>avine</t>
  </si>
  <si>
    <t>POD received from cell 0684441096 M</t>
  </si>
  <si>
    <t>0046</t>
  </si>
  <si>
    <t>MARBL</t>
  </si>
  <si>
    <t>MARBLE HALL</t>
  </si>
  <si>
    <t xml:space="preserve">ATM SOLUTIONS-MARBLE HALL          </t>
  </si>
  <si>
    <t>PIETER LIEBENBURG</t>
  </si>
  <si>
    <t>Paul</t>
  </si>
  <si>
    <t>POD received from cell 0620675127 M</t>
  </si>
  <si>
    <t>0450</t>
  </si>
  <si>
    <t>PHILANI MABUZA</t>
  </si>
  <si>
    <t>ZINGILE</t>
  </si>
  <si>
    <t>PETER LETSOALO</t>
  </si>
  <si>
    <t>GODFREY</t>
  </si>
  <si>
    <t>frisie</t>
  </si>
  <si>
    <t>MERVLEN</t>
  </si>
  <si>
    <t>LINDOKUHLE</t>
  </si>
  <si>
    <t>DONALD DLAMLENZE</t>
  </si>
  <si>
    <t>T0030904</t>
  </si>
  <si>
    <t>heinrich</t>
  </si>
  <si>
    <t>KISHAL</t>
  </si>
  <si>
    <t>KELSO</t>
  </si>
  <si>
    <t xml:space="preserve">GEORGE CENTRAL STORAGE COMPANY     </t>
  </si>
  <si>
    <t>MESHACK</t>
  </si>
  <si>
    <t xml:space="preserve">ATM SOLUTION - SIMPSON INDUSTR     </t>
  </si>
  <si>
    <t xml:space="preserve">ATM SLUTION                        </t>
  </si>
  <si>
    <t>MAROTUWA</t>
  </si>
  <si>
    <t>MIDRA</t>
  </si>
  <si>
    <t>MIDRAND</t>
  </si>
  <si>
    <t xml:space="preserve">ALLCASH TECHNOLOGIES               </t>
  </si>
  <si>
    <t>ALLCASH</t>
  </si>
  <si>
    <t>PIETER LINCO</t>
  </si>
  <si>
    <t xml:space="preserve">ALLCAHS TECH                       </t>
  </si>
  <si>
    <t>ALL CASH</t>
  </si>
  <si>
    <t>Collect by 3PM Driver to call Chantell +27 71 858 1594</t>
  </si>
  <si>
    <t>Collect by 3PM Driver to call Chantell +27 71 858 1594</t>
  </si>
  <si>
    <t>Vanessa</t>
  </si>
  <si>
    <t>N A</t>
  </si>
  <si>
    <t xml:space="preserve">ATM SOLUTIONS PE                   </t>
  </si>
  <si>
    <t xml:space="preserve">FIDELITY CASH SERVICE              </t>
  </si>
  <si>
    <t>KAGISO NTWANE</t>
  </si>
  <si>
    <t>QUEEN</t>
  </si>
  <si>
    <t>QUEENSTOWN</t>
  </si>
  <si>
    <t>APHIWE</t>
  </si>
  <si>
    <t xml:space="preserve">ATM SOLUTIONS MARBLE HALL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</si>
</sst>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5"/>
      <color rgb="FF33333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medium">
        <color rgb="FFDDDDDD"/>
      </left>
      <right/>
      <top style="medium">
        <color rgb="FFDDDDDD"/>
      </top>
      <bottom style="medium">
        <color rgb="FFDDDDDD"/>
      </bottom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14" fontId="0" fillId="0" borderId="0" xfId="0" applyNumberFormat="1"/>
    <xf numFmtId="20" fontId="0" fillId="0" borderId="0" xfId="0" applyNumberFormat="1"/>
    <xf numFmtId="0" fontId="0" fillId="0" borderId="0" xfId="0" quotePrefix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47731E-3BA4-49B3-B97B-E9D56ACF46F7}">
  <dimension ref="A1:CN194"/>
  <sheetViews>
    <sheetView tabSelected="1" topLeftCell="A184" workbookViewId="0">
      <selection activeCell="A195" sqref="A195:XFD280"/>
    </sheetView>
  </sheetViews>
  <sheetFormatPr defaultRowHeight="14.4" x14ac:dyDescent="0.3"/>
  <sheetData>
    <row r="1" spans="1:92" ht="15" thickBot="1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17</v>
      </c>
      <c r="U1" s="1" t="s">
        <v>19</v>
      </c>
      <c r="V1" s="1" t="s">
        <v>17</v>
      </c>
      <c r="W1" s="1" t="s">
        <v>20</v>
      </c>
      <c r="X1" s="1" t="s">
        <v>17</v>
      </c>
      <c r="Y1" s="1" t="s">
        <v>21</v>
      </c>
      <c r="Z1" s="1" t="s">
        <v>17</v>
      </c>
      <c r="AA1" s="1" t="s">
        <v>22</v>
      </c>
      <c r="AB1" s="1" t="s">
        <v>17</v>
      </c>
      <c r="AC1" s="1" t="s">
        <v>23</v>
      </c>
      <c r="AD1" s="1" t="s">
        <v>17</v>
      </c>
      <c r="AE1" s="1" t="s">
        <v>24</v>
      </c>
      <c r="AF1" s="1" t="s">
        <v>17</v>
      </c>
      <c r="AG1" s="1" t="s">
        <v>25</v>
      </c>
      <c r="AH1" s="1" t="s">
        <v>17</v>
      </c>
      <c r="AI1" s="1" t="s">
        <v>26</v>
      </c>
      <c r="AJ1" s="1" t="s">
        <v>17</v>
      </c>
      <c r="AK1" s="1" t="s">
        <v>27</v>
      </c>
      <c r="AL1" s="1" t="s">
        <v>17</v>
      </c>
      <c r="AM1" s="1" t="s">
        <v>28</v>
      </c>
      <c r="AN1" s="1" t="s">
        <v>17</v>
      </c>
      <c r="AO1" s="1" t="s">
        <v>29</v>
      </c>
      <c r="AP1" s="1" t="s">
        <v>17</v>
      </c>
      <c r="AQ1" s="1" t="s">
        <v>30</v>
      </c>
      <c r="AR1" s="1" t="s">
        <v>17</v>
      </c>
      <c r="AS1" s="1" t="s">
        <v>31</v>
      </c>
      <c r="AT1" s="1" t="s">
        <v>17</v>
      </c>
      <c r="AU1" s="1" t="s">
        <v>32</v>
      </c>
      <c r="AV1" s="1" t="s">
        <v>17</v>
      </c>
      <c r="AW1" s="1" t="s">
        <v>33</v>
      </c>
      <c r="AX1" s="1" t="s">
        <v>17</v>
      </c>
      <c r="AY1" s="1" t="s">
        <v>34</v>
      </c>
      <c r="AZ1" s="1" t="s">
        <v>17</v>
      </c>
      <c r="BA1" s="1" t="s">
        <v>35</v>
      </c>
      <c r="BB1" s="1" t="s">
        <v>17</v>
      </c>
      <c r="BC1" s="1" t="s">
        <v>36</v>
      </c>
      <c r="BD1" s="1" t="s">
        <v>17</v>
      </c>
      <c r="BE1" s="1" t="s">
        <v>37</v>
      </c>
      <c r="BF1" s="1" t="s">
        <v>17</v>
      </c>
      <c r="BG1" s="1" t="s">
        <v>38</v>
      </c>
      <c r="BH1" s="1" t="s">
        <v>39</v>
      </c>
      <c r="BI1" s="1" t="s">
        <v>40</v>
      </c>
      <c r="BJ1" s="1" t="s">
        <v>41</v>
      </c>
      <c r="BK1" s="1" t="s">
        <v>42</v>
      </c>
      <c r="BL1" s="1" t="s">
        <v>43</v>
      </c>
      <c r="BM1" s="1" t="s">
        <v>44</v>
      </c>
      <c r="BN1" s="1" t="s">
        <v>45</v>
      </c>
      <c r="BO1" s="1" t="s">
        <v>46</v>
      </c>
      <c r="BP1" s="1" t="s">
        <v>47</v>
      </c>
      <c r="BQ1" s="1" t="s">
        <v>48</v>
      </c>
      <c r="BR1" s="1" t="s">
        <v>49</v>
      </c>
      <c r="BS1" s="1" t="s">
        <v>50</v>
      </c>
      <c r="BT1" s="1" t="s">
        <v>51</v>
      </c>
      <c r="BU1" s="1" t="s">
        <v>52</v>
      </c>
      <c r="BV1" s="1" t="s">
        <v>53</v>
      </c>
      <c r="BW1" s="1" t="s">
        <v>54</v>
      </c>
      <c r="BX1" s="1" t="s">
        <v>55</v>
      </c>
      <c r="BY1" s="1" t="s">
        <v>56</v>
      </c>
      <c r="BZ1" s="1" t="s">
        <v>57</v>
      </c>
      <c r="CA1" s="1" t="s">
        <v>58</v>
      </c>
      <c r="CB1" s="1" t="s">
        <v>59</v>
      </c>
      <c r="CC1" s="1" t="s">
        <v>60</v>
      </c>
      <c r="CD1" s="1" t="s">
        <v>61</v>
      </c>
      <c r="CE1" s="1" t="s">
        <v>62</v>
      </c>
      <c r="CF1" s="1" t="s">
        <v>63</v>
      </c>
      <c r="CG1" s="1" t="s">
        <v>64</v>
      </c>
      <c r="CH1" s="1" t="s">
        <v>65</v>
      </c>
      <c r="CI1" s="1" t="s">
        <v>66</v>
      </c>
      <c r="CJ1" s="1" t="s">
        <v>67</v>
      </c>
      <c r="CK1" s="1" t="s">
        <v>68</v>
      </c>
      <c r="CL1" s="1" t="s">
        <v>69</v>
      </c>
      <c r="CM1" s="1" t="s">
        <v>70</v>
      </c>
      <c r="CN1" s="2" t="s">
        <v>71</v>
      </c>
    </row>
    <row r="2" spans="1:92" x14ac:dyDescent="0.3">
      <c r="A2" t="s">
        <v>72</v>
      </c>
      <c r="B2" t="s">
        <v>73</v>
      </c>
      <c r="C2" t="s">
        <v>74</v>
      </c>
      <c r="E2" t="str">
        <f>"009944318144"</f>
        <v>009944318144</v>
      </c>
      <c r="F2" s="3">
        <v>45868</v>
      </c>
      <c r="G2">
        <v>202605</v>
      </c>
      <c r="H2" t="s">
        <v>75</v>
      </c>
      <c r="I2" t="s">
        <v>76</v>
      </c>
      <c r="J2" t="s">
        <v>77</v>
      </c>
      <c r="K2" t="s">
        <v>78</v>
      </c>
      <c r="L2" t="s">
        <v>79</v>
      </c>
      <c r="M2" t="s">
        <v>80</v>
      </c>
      <c r="N2" t="s">
        <v>81</v>
      </c>
      <c r="O2" t="s">
        <v>82</v>
      </c>
      <c r="P2" t="str">
        <f>"STORES                        "</f>
        <v xml:space="preserve">STORES                        </v>
      </c>
      <c r="Q2">
        <v>0</v>
      </c>
      <c r="R2">
        <v>0</v>
      </c>
      <c r="S2">
        <v>0</v>
      </c>
      <c r="T2">
        <v>0</v>
      </c>
      <c r="U2">
        <v>0</v>
      </c>
      <c r="V2">
        <v>0</v>
      </c>
      <c r="W2">
        <v>0</v>
      </c>
      <c r="X2">
        <v>0</v>
      </c>
      <c r="Y2">
        <v>0</v>
      </c>
      <c r="Z2">
        <v>0</v>
      </c>
      <c r="AA2">
        <v>0</v>
      </c>
      <c r="AB2">
        <v>0</v>
      </c>
      <c r="AC2">
        <v>0</v>
      </c>
      <c r="AD2">
        <v>0</v>
      </c>
      <c r="AE2">
        <v>0</v>
      </c>
      <c r="AF2">
        <v>0</v>
      </c>
      <c r="AG2">
        <v>5.87</v>
      </c>
      <c r="AH2">
        <v>0</v>
      </c>
      <c r="AI2">
        <v>0</v>
      </c>
      <c r="AJ2">
        <v>0</v>
      </c>
      <c r="AK2">
        <v>0</v>
      </c>
      <c r="AL2">
        <v>0</v>
      </c>
      <c r="AM2">
        <v>0</v>
      </c>
      <c r="AN2">
        <v>0</v>
      </c>
      <c r="AO2">
        <v>0</v>
      </c>
      <c r="AP2">
        <v>0</v>
      </c>
      <c r="AQ2">
        <v>43.7</v>
      </c>
      <c r="AR2">
        <v>0</v>
      </c>
      <c r="AS2">
        <v>0</v>
      </c>
      <c r="AT2">
        <v>0</v>
      </c>
      <c r="AU2">
        <v>0</v>
      </c>
      <c r="AV2">
        <v>0</v>
      </c>
      <c r="AW2">
        <v>0</v>
      </c>
      <c r="AX2">
        <v>0</v>
      </c>
      <c r="AY2">
        <v>0</v>
      </c>
      <c r="AZ2">
        <v>0</v>
      </c>
      <c r="BA2">
        <v>0</v>
      </c>
      <c r="BB2">
        <v>0</v>
      </c>
      <c r="BC2">
        <v>0</v>
      </c>
      <c r="BD2">
        <v>0</v>
      </c>
      <c r="BE2">
        <v>0</v>
      </c>
      <c r="BF2">
        <v>0</v>
      </c>
      <c r="BG2">
        <v>0</v>
      </c>
      <c r="BH2">
        <v>1</v>
      </c>
      <c r="BI2">
        <v>3</v>
      </c>
      <c r="BJ2">
        <v>6.2</v>
      </c>
      <c r="BK2">
        <v>7</v>
      </c>
      <c r="BL2">
        <v>143.55000000000001</v>
      </c>
      <c r="BM2">
        <v>21.53</v>
      </c>
      <c r="BN2">
        <v>165.08</v>
      </c>
      <c r="BO2">
        <v>165.08</v>
      </c>
      <c r="BQ2" t="s">
        <v>83</v>
      </c>
      <c r="BR2" t="s">
        <v>84</v>
      </c>
      <c r="BS2" s="3">
        <v>45873</v>
      </c>
      <c r="BT2" s="4">
        <v>0.43680555555555556</v>
      </c>
      <c r="BU2" t="s">
        <v>85</v>
      </c>
      <c r="BV2" t="s">
        <v>86</v>
      </c>
      <c r="BY2">
        <v>31200</v>
      </c>
      <c r="BZ2" t="s">
        <v>87</v>
      </c>
      <c r="CA2" t="s">
        <v>88</v>
      </c>
      <c r="CC2" t="s">
        <v>80</v>
      </c>
      <c r="CD2">
        <v>7569</v>
      </c>
      <c r="CE2" t="s">
        <v>89</v>
      </c>
      <c r="CF2" s="3">
        <v>45874</v>
      </c>
      <c r="CI2">
        <v>3</v>
      </c>
      <c r="CJ2">
        <v>3</v>
      </c>
      <c r="CK2">
        <v>41</v>
      </c>
      <c r="CL2" t="s">
        <v>90</v>
      </c>
    </row>
    <row r="3" spans="1:92" x14ac:dyDescent="0.3">
      <c r="A3" t="s">
        <v>72</v>
      </c>
      <c r="B3" t="s">
        <v>73</v>
      </c>
      <c r="C3" t="s">
        <v>74</v>
      </c>
      <c r="E3" t="str">
        <f>"009942122802"</f>
        <v>009942122802</v>
      </c>
      <c r="F3" s="3">
        <v>45870</v>
      </c>
      <c r="G3">
        <v>202605</v>
      </c>
      <c r="H3" t="s">
        <v>91</v>
      </c>
      <c r="I3" t="s">
        <v>92</v>
      </c>
      <c r="J3" t="s">
        <v>93</v>
      </c>
      <c r="K3" t="s">
        <v>78</v>
      </c>
      <c r="L3" t="s">
        <v>79</v>
      </c>
      <c r="M3" t="s">
        <v>80</v>
      </c>
      <c r="N3" t="s">
        <v>94</v>
      </c>
      <c r="O3" t="s">
        <v>82</v>
      </c>
      <c r="P3" t="str">
        <f>"                              "</f>
        <v xml:space="preserve">                              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0</v>
      </c>
      <c r="Y3">
        <v>0</v>
      </c>
      <c r="Z3">
        <v>0</v>
      </c>
      <c r="AA3">
        <v>0</v>
      </c>
      <c r="AB3">
        <v>0</v>
      </c>
      <c r="AC3">
        <v>0</v>
      </c>
      <c r="AD3">
        <v>0</v>
      </c>
      <c r="AE3">
        <v>0</v>
      </c>
      <c r="AF3">
        <v>0</v>
      </c>
      <c r="AG3">
        <v>5.87</v>
      </c>
      <c r="AH3">
        <v>0</v>
      </c>
      <c r="AI3">
        <v>0</v>
      </c>
      <c r="AJ3">
        <v>0</v>
      </c>
      <c r="AK3">
        <v>0</v>
      </c>
      <c r="AL3">
        <v>0</v>
      </c>
      <c r="AM3">
        <v>0</v>
      </c>
      <c r="AN3">
        <v>0</v>
      </c>
      <c r="AO3">
        <v>0</v>
      </c>
      <c r="AP3">
        <v>0</v>
      </c>
      <c r="AQ3">
        <v>130.30000000000001</v>
      </c>
      <c r="AR3">
        <v>0</v>
      </c>
      <c r="AS3">
        <v>0</v>
      </c>
      <c r="AT3">
        <v>0</v>
      </c>
      <c r="AU3">
        <v>0</v>
      </c>
      <c r="AV3">
        <v>0</v>
      </c>
      <c r="AW3">
        <v>0</v>
      </c>
      <c r="AX3">
        <v>0</v>
      </c>
      <c r="AY3">
        <v>0</v>
      </c>
      <c r="AZ3">
        <v>0</v>
      </c>
      <c r="BA3">
        <v>0</v>
      </c>
      <c r="BB3">
        <v>0</v>
      </c>
      <c r="BC3">
        <v>0</v>
      </c>
      <c r="BD3">
        <v>0</v>
      </c>
      <c r="BE3">
        <v>0</v>
      </c>
      <c r="BF3">
        <v>0</v>
      </c>
      <c r="BG3">
        <v>0</v>
      </c>
      <c r="BH3">
        <v>6</v>
      </c>
      <c r="BI3">
        <v>62.2</v>
      </c>
      <c r="BJ3">
        <v>26.3</v>
      </c>
      <c r="BK3">
        <v>63</v>
      </c>
      <c r="BL3">
        <v>416.39</v>
      </c>
      <c r="BM3">
        <v>62.46</v>
      </c>
      <c r="BN3">
        <v>478.85</v>
      </c>
      <c r="BO3">
        <v>478.85</v>
      </c>
      <c r="BQ3" t="s">
        <v>95</v>
      </c>
      <c r="BR3" t="s">
        <v>96</v>
      </c>
      <c r="BS3" s="3">
        <v>45873</v>
      </c>
      <c r="BT3" s="4">
        <v>0.43680555555555556</v>
      </c>
      <c r="BU3" t="s">
        <v>85</v>
      </c>
      <c r="BV3" t="s">
        <v>86</v>
      </c>
      <c r="BY3">
        <v>45066</v>
      </c>
      <c r="BZ3" t="s">
        <v>87</v>
      </c>
      <c r="CA3" t="s">
        <v>88</v>
      </c>
      <c r="CC3" t="s">
        <v>80</v>
      </c>
      <c r="CD3">
        <v>7569</v>
      </c>
      <c r="CE3" t="s">
        <v>97</v>
      </c>
      <c r="CF3" s="3">
        <v>45874</v>
      </c>
      <c r="CI3">
        <v>1</v>
      </c>
      <c r="CJ3">
        <v>1</v>
      </c>
      <c r="CK3">
        <v>41</v>
      </c>
      <c r="CL3" t="s">
        <v>90</v>
      </c>
    </row>
    <row r="4" spans="1:92" x14ac:dyDescent="0.3">
      <c r="A4" t="s">
        <v>72</v>
      </c>
      <c r="B4" t="s">
        <v>73</v>
      </c>
      <c r="C4" t="s">
        <v>74</v>
      </c>
      <c r="E4" t="str">
        <f>"009945067364"</f>
        <v>009945067364</v>
      </c>
      <c r="F4" s="3">
        <v>45870</v>
      </c>
      <c r="G4">
        <v>202605</v>
      </c>
      <c r="H4" t="s">
        <v>91</v>
      </c>
      <c r="I4" t="s">
        <v>92</v>
      </c>
      <c r="J4" t="s">
        <v>93</v>
      </c>
      <c r="K4" t="s">
        <v>78</v>
      </c>
      <c r="L4" t="s">
        <v>98</v>
      </c>
      <c r="M4" t="s">
        <v>99</v>
      </c>
      <c r="N4" t="s">
        <v>77</v>
      </c>
      <c r="O4" t="s">
        <v>82</v>
      </c>
      <c r="P4" t="str">
        <f>"                              "</f>
        <v xml:space="preserve">                              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5.87</v>
      </c>
      <c r="AH4">
        <v>0</v>
      </c>
      <c r="AI4">
        <v>0</v>
      </c>
      <c r="AJ4">
        <v>0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139.32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2</v>
      </c>
      <c r="BI4">
        <v>49</v>
      </c>
      <c r="BJ4">
        <v>67.599999999999994</v>
      </c>
      <c r="BK4">
        <v>68</v>
      </c>
      <c r="BL4">
        <v>444.81</v>
      </c>
      <c r="BM4">
        <v>66.72</v>
      </c>
      <c r="BN4">
        <v>511.53</v>
      </c>
      <c r="BO4">
        <v>511.53</v>
      </c>
      <c r="BQ4" t="s">
        <v>100</v>
      </c>
      <c r="BR4" t="s">
        <v>96</v>
      </c>
      <c r="BS4" s="3">
        <v>45873</v>
      </c>
      <c r="BT4" s="4">
        <v>0.36805555555555558</v>
      </c>
      <c r="BU4" t="s">
        <v>101</v>
      </c>
      <c r="BV4" t="s">
        <v>86</v>
      </c>
      <c r="BY4">
        <v>338211</v>
      </c>
      <c r="BZ4" t="s">
        <v>87</v>
      </c>
      <c r="CC4" t="s">
        <v>99</v>
      </c>
      <c r="CD4">
        <v>2196</v>
      </c>
      <c r="CE4" t="s">
        <v>97</v>
      </c>
      <c r="CF4" s="3">
        <v>45874</v>
      </c>
      <c r="CI4">
        <v>3</v>
      </c>
      <c r="CJ4">
        <v>1</v>
      </c>
      <c r="CK4">
        <v>41</v>
      </c>
      <c r="CL4" t="s">
        <v>90</v>
      </c>
    </row>
    <row r="5" spans="1:92" x14ac:dyDescent="0.3">
      <c r="A5" t="s">
        <v>72</v>
      </c>
      <c r="B5" t="s">
        <v>73</v>
      </c>
      <c r="C5" t="s">
        <v>74</v>
      </c>
      <c r="E5" t="str">
        <f>"009944974187"</f>
        <v>009944974187</v>
      </c>
      <c r="F5" s="3">
        <v>45870</v>
      </c>
      <c r="G5">
        <v>202605</v>
      </c>
      <c r="H5" t="s">
        <v>75</v>
      </c>
      <c r="I5" t="s">
        <v>76</v>
      </c>
      <c r="J5" t="s">
        <v>77</v>
      </c>
      <c r="K5" t="s">
        <v>78</v>
      </c>
      <c r="L5" t="s">
        <v>102</v>
      </c>
      <c r="M5" t="s">
        <v>103</v>
      </c>
      <c r="N5" t="s">
        <v>77</v>
      </c>
      <c r="O5" t="s">
        <v>82</v>
      </c>
      <c r="P5" t="str">
        <f>"LOCKS                         "</f>
        <v xml:space="preserve">LOCKS                         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5.87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43.7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0</v>
      </c>
      <c r="BD5">
        <v>0</v>
      </c>
      <c r="BE5">
        <v>0</v>
      </c>
      <c r="BF5">
        <v>0</v>
      </c>
      <c r="BG5">
        <v>0</v>
      </c>
      <c r="BH5">
        <v>1</v>
      </c>
      <c r="BI5">
        <v>3.5</v>
      </c>
      <c r="BJ5">
        <v>2.6</v>
      </c>
      <c r="BK5">
        <v>4</v>
      </c>
      <c r="BL5">
        <v>143.55000000000001</v>
      </c>
      <c r="BM5">
        <v>21.53</v>
      </c>
      <c r="BN5">
        <v>165.08</v>
      </c>
      <c r="BO5">
        <v>165.08</v>
      </c>
      <c r="BQ5" t="s">
        <v>104</v>
      </c>
      <c r="BR5" t="s">
        <v>105</v>
      </c>
      <c r="BS5" s="3">
        <v>45873</v>
      </c>
      <c r="BT5" s="4">
        <v>0.89027777777777772</v>
      </c>
      <c r="BU5" t="s">
        <v>106</v>
      </c>
      <c r="BV5" t="s">
        <v>86</v>
      </c>
      <c r="BY5">
        <v>12942.16</v>
      </c>
      <c r="BZ5" t="s">
        <v>87</v>
      </c>
      <c r="CA5" t="s">
        <v>107</v>
      </c>
      <c r="CC5" t="s">
        <v>103</v>
      </c>
      <c r="CD5">
        <v>4017</v>
      </c>
      <c r="CE5" t="s">
        <v>89</v>
      </c>
      <c r="CF5" s="3">
        <v>45874</v>
      </c>
      <c r="CI5">
        <v>1</v>
      </c>
      <c r="CJ5">
        <v>1</v>
      </c>
      <c r="CK5">
        <v>41</v>
      </c>
      <c r="CL5" t="s">
        <v>90</v>
      </c>
    </row>
    <row r="6" spans="1:92" x14ac:dyDescent="0.3">
      <c r="A6" t="s">
        <v>72</v>
      </c>
      <c r="B6" t="s">
        <v>73</v>
      </c>
      <c r="C6" t="s">
        <v>74</v>
      </c>
      <c r="E6" t="str">
        <f>"009944318146"</f>
        <v>009944318146</v>
      </c>
      <c r="F6" s="3">
        <v>45870</v>
      </c>
      <c r="G6">
        <v>202605</v>
      </c>
      <c r="H6" t="s">
        <v>75</v>
      </c>
      <c r="I6" t="s">
        <v>76</v>
      </c>
      <c r="J6" t="s">
        <v>77</v>
      </c>
      <c r="K6" t="s">
        <v>78</v>
      </c>
      <c r="L6" t="s">
        <v>79</v>
      </c>
      <c r="M6" t="s">
        <v>80</v>
      </c>
      <c r="N6" t="s">
        <v>77</v>
      </c>
      <c r="O6" t="s">
        <v>82</v>
      </c>
      <c r="P6" t="str">
        <f>"STORES                        "</f>
        <v xml:space="preserve">STORES                        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0</v>
      </c>
      <c r="AE6">
        <v>0</v>
      </c>
      <c r="AF6">
        <v>0</v>
      </c>
      <c r="AG6">
        <v>5.87</v>
      </c>
      <c r="AH6">
        <v>0</v>
      </c>
      <c r="AI6">
        <v>0</v>
      </c>
      <c r="AJ6">
        <v>0</v>
      </c>
      <c r="AK6">
        <v>0</v>
      </c>
      <c r="AL6">
        <v>0</v>
      </c>
      <c r="AM6">
        <v>0</v>
      </c>
      <c r="AN6">
        <v>0</v>
      </c>
      <c r="AO6">
        <v>0</v>
      </c>
      <c r="AP6">
        <v>0</v>
      </c>
      <c r="AQ6">
        <v>209.69</v>
      </c>
      <c r="AR6">
        <v>0</v>
      </c>
      <c r="AS6">
        <v>0</v>
      </c>
      <c r="AT6">
        <v>0</v>
      </c>
      <c r="AU6">
        <v>0</v>
      </c>
      <c r="AV6">
        <v>0</v>
      </c>
      <c r="AW6">
        <v>0</v>
      </c>
      <c r="AX6">
        <v>0</v>
      </c>
      <c r="AY6">
        <v>0</v>
      </c>
      <c r="AZ6">
        <v>0</v>
      </c>
      <c r="BA6">
        <v>0</v>
      </c>
      <c r="BB6">
        <v>0</v>
      </c>
      <c r="BC6">
        <v>0</v>
      </c>
      <c r="BD6">
        <v>0</v>
      </c>
      <c r="BE6">
        <v>0</v>
      </c>
      <c r="BF6">
        <v>0</v>
      </c>
      <c r="BG6">
        <v>0</v>
      </c>
      <c r="BH6">
        <v>3</v>
      </c>
      <c r="BI6">
        <v>38.1</v>
      </c>
      <c r="BJ6">
        <v>106.8</v>
      </c>
      <c r="BK6">
        <v>107</v>
      </c>
      <c r="BL6">
        <v>666.5</v>
      </c>
      <c r="BM6">
        <v>99.98</v>
      </c>
      <c r="BN6">
        <v>766.48</v>
      </c>
      <c r="BO6">
        <v>766.48</v>
      </c>
      <c r="BQ6" t="s">
        <v>83</v>
      </c>
      <c r="BR6" t="s">
        <v>108</v>
      </c>
      <c r="BS6" s="3">
        <v>45873</v>
      </c>
      <c r="BT6" s="4">
        <v>0.43680555555555556</v>
      </c>
      <c r="BU6" t="s">
        <v>85</v>
      </c>
      <c r="BV6" t="s">
        <v>86</v>
      </c>
      <c r="BY6">
        <v>281762.99</v>
      </c>
      <c r="BZ6" t="s">
        <v>87</v>
      </c>
      <c r="CA6" t="s">
        <v>88</v>
      </c>
      <c r="CC6" t="s">
        <v>80</v>
      </c>
      <c r="CD6">
        <v>7570</v>
      </c>
      <c r="CE6" t="s">
        <v>89</v>
      </c>
      <c r="CF6" s="3">
        <v>45875</v>
      </c>
      <c r="CI6">
        <v>3</v>
      </c>
      <c r="CJ6">
        <v>1</v>
      </c>
      <c r="CK6">
        <v>41</v>
      </c>
      <c r="CL6" t="s">
        <v>90</v>
      </c>
    </row>
    <row r="7" spans="1:92" x14ac:dyDescent="0.3">
      <c r="A7" t="s">
        <v>72</v>
      </c>
      <c r="B7" t="s">
        <v>73</v>
      </c>
      <c r="C7" t="s">
        <v>74</v>
      </c>
      <c r="E7" t="str">
        <f>"009941618776"</f>
        <v>009941618776</v>
      </c>
      <c r="F7" s="3">
        <v>45870</v>
      </c>
      <c r="G7">
        <v>202605</v>
      </c>
      <c r="H7" t="s">
        <v>75</v>
      </c>
      <c r="I7" t="s">
        <v>76</v>
      </c>
      <c r="J7" t="s">
        <v>77</v>
      </c>
      <c r="K7" t="s">
        <v>78</v>
      </c>
      <c r="L7" t="s">
        <v>91</v>
      </c>
      <c r="M7" t="s">
        <v>92</v>
      </c>
      <c r="N7" t="s">
        <v>109</v>
      </c>
      <c r="O7" t="s">
        <v>82</v>
      </c>
      <c r="P7" t="str">
        <f>"STORES                        "</f>
        <v xml:space="preserve">STORES                        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  <c r="Y7">
        <v>0</v>
      </c>
      <c r="Z7">
        <v>0</v>
      </c>
      <c r="AA7">
        <v>0</v>
      </c>
      <c r="AB7">
        <v>0</v>
      </c>
      <c r="AC7">
        <v>0</v>
      </c>
      <c r="AD7">
        <v>0</v>
      </c>
      <c r="AE7">
        <v>0</v>
      </c>
      <c r="AF7">
        <v>0</v>
      </c>
      <c r="AG7">
        <v>5.87</v>
      </c>
      <c r="AH7">
        <v>0</v>
      </c>
      <c r="AI7">
        <v>0</v>
      </c>
      <c r="AJ7">
        <v>0</v>
      </c>
      <c r="AK7">
        <v>0</v>
      </c>
      <c r="AL7">
        <v>0</v>
      </c>
      <c r="AM7">
        <v>0</v>
      </c>
      <c r="AN7">
        <v>0</v>
      </c>
      <c r="AO7">
        <v>0</v>
      </c>
      <c r="AP7">
        <v>0</v>
      </c>
      <c r="AQ7">
        <v>43.7</v>
      </c>
      <c r="AR7">
        <v>0</v>
      </c>
      <c r="AS7">
        <v>0</v>
      </c>
      <c r="AT7">
        <v>0</v>
      </c>
      <c r="AU7">
        <v>0</v>
      </c>
      <c r="AV7">
        <v>0</v>
      </c>
      <c r="AW7">
        <v>0</v>
      </c>
      <c r="AX7">
        <v>0</v>
      </c>
      <c r="AY7">
        <v>0</v>
      </c>
      <c r="AZ7">
        <v>0</v>
      </c>
      <c r="BA7">
        <v>0</v>
      </c>
      <c r="BB7">
        <v>0</v>
      </c>
      <c r="BC7">
        <v>0</v>
      </c>
      <c r="BD7">
        <v>0</v>
      </c>
      <c r="BE7">
        <v>0</v>
      </c>
      <c r="BF7">
        <v>0</v>
      </c>
      <c r="BG7">
        <v>0</v>
      </c>
      <c r="BH7">
        <v>1</v>
      </c>
      <c r="BI7">
        <v>5.0999999999999996</v>
      </c>
      <c r="BJ7">
        <v>5.6</v>
      </c>
      <c r="BK7">
        <v>6</v>
      </c>
      <c r="BL7">
        <v>143.55000000000001</v>
      </c>
      <c r="BM7">
        <v>21.53</v>
      </c>
      <c r="BN7">
        <v>165.08</v>
      </c>
      <c r="BO7">
        <v>165.08</v>
      </c>
      <c r="BQ7" t="s">
        <v>110</v>
      </c>
      <c r="BR7" t="s">
        <v>108</v>
      </c>
      <c r="BS7" s="3">
        <v>45873</v>
      </c>
      <c r="BT7" s="4">
        <v>0.48680555555555555</v>
      </c>
      <c r="BU7" t="s">
        <v>111</v>
      </c>
      <c r="BV7" t="s">
        <v>86</v>
      </c>
      <c r="BY7">
        <v>28158.9</v>
      </c>
      <c r="BZ7" t="s">
        <v>87</v>
      </c>
      <c r="CA7" t="s">
        <v>112</v>
      </c>
      <c r="CC7" t="s">
        <v>92</v>
      </c>
      <c r="CD7">
        <v>6530</v>
      </c>
      <c r="CE7" t="s">
        <v>89</v>
      </c>
      <c r="CF7" s="3">
        <v>45874</v>
      </c>
      <c r="CI7">
        <v>3</v>
      </c>
      <c r="CJ7">
        <v>1</v>
      </c>
      <c r="CK7">
        <v>41</v>
      </c>
      <c r="CL7" t="s">
        <v>90</v>
      </c>
    </row>
    <row r="8" spans="1:92" x14ac:dyDescent="0.3">
      <c r="A8" t="s">
        <v>72</v>
      </c>
      <c r="B8" t="s">
        <v>73</v>
      </c>
      <c r="C8" t="s">
        <v>74</v>
      </c>
      <c r="E8" t="str">
        <f>"009944975404"</f>
        <v>009944975404</v>
      </c>
      <c r="F8" s="3">
        <v>45870</v>
      </c>
      <c r="G8">
        <v>202605</v>
      </c>
      <c r="H8" t="s">
        <v>75</v>
      </c>
      <c r="I8" t="s">
        <v>76</v>
      </c>
      <c r="J8" t="s">
        <v>77</v>
      </c>
      <c r="K8" t="s">
        <v>78</v>
      </c>
      <c r="L8" t="s">
        <v>113</v>
      </c>
      <c r="M8" t="s">
        <v>114</v>
      </c>
      <c r="N8" t="s">
        <v>77</v>
      </c>
      <c r="O8" t="s">
        <v>82</v>
      </c>
      <c r="P8" t="str">
        <f>"SMALL SPARES                  "</f>
        <v xml:space="preserve">SMALL SPARES                  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  <c r="AD8">
        <v>0</v>
      </c>
      <c r="AE8">
        <v>0</v>
      </c>
      <c r="AF8">
        <v>0</v>
      </c>
      <c r="AG8">
        <v>5.87</v>
      </c>
      <c r="AH8">
        <v>0</v>
      </c>
      <c r="AI8">
        <v>0</v>
      </c>
      <c r="AJ8">
        <v>0</v>
      </c>
      <c r="AK8">
        <v>0</v>
      </c>
      <c r="AL8">
        <v>0</v>
      </c>
      <c r="AM8">
        <v>0</v>
      </c>
      <c r="AN8">
        <v>0</v>
      </c>
      <c r="AO8">
        <v>0</v>
      </c>
      <c r="AP8">
        <v>0</v>
      </c>
      <c r="AQ8">
        <v>43.7</v>
      </c>
      <c r="AR8">
        <v>0</v>
      </c>
      <c r="AS8">
        <v>0</v>
      </c>
      <c r="AT8">
        <v>0</v>
      </c>
      <c r="AU8">
        <v>0</v>
      </c>
      <c r="AV8">
        <v>0</v>
      </c>
      <c r="AW8">
        <v>0</v>
      </c>
      <c r="AX8">
        <v>0</v>
      </c>
      <c r="AY8">
        <v>0</v>
      </c>
      <c r="AZ8">
        <v>0</v>
      </c>
      <c r="BA8">
        <v>0</v>
      </c>
      <c r="BB8">
        <v>0</v>
      </c>
      <c r="BC8">
        <v>0</v>
      </c>
      <c r="BD8">
        <v>0</v>
      </c>
      <c r="BE8">
        <v>0</v>
      </c>
      <c r="BF8">
        <v>0</v>
      </c>
      <c r="BG8">
        <v>0</v>
      </c>
      <c r="BH8">
        <v>1</v>
      </c>
      <c r="BI8">
        <v>1.8</v>
      </c>
      <c r="BJ8">
        <v>6.4</v>
      </c>
      <c r="BK8">
        <v>7</v>
      </c>
      <c r="BL8">
        <v>143.55000000000001</v>
      </c>
      <c r="BM8">
        <v>21.53</v>
      </c>
      <c r="BN8">
        <v>165.08</v>
      </c>
      <c r="BO8">
        <v>165.08</v>
      </c>
      <c r="BQ8" t="s">
        <v>115</v>
      </c>
      <c r="BR8" t="s">
        <v>116</v>
      </c>
      <c r="BS8" s="3">
        <v>45873</v>
      </c>
      <c r="BT8" s="4">
        <v>0.46180555555555558</v>
      </c>
      <c r="BU8" t="s">
        <v>117</v>
      </c>
      <c r="BV8" t="s">
        <v>86</v>
      </c>
      <c r="BY8">
        <v>32002.65</v>
      </c>
      <c r="BZ8" t="s">
        <v>87</v>
      </c>
      <c r="CA8" t="s">
        <v>118</v>
      </c>
      <c r="CC8" t="s">
        <v>114</v>
      </c>
      <c r="CD8">
        <v>6045</v>
      </c>
      <c r="CE8" t="s">
        <v>89</v>
      </c>
      <c r="CF8" s="3">
        <v>45874</v>
      </c>
      <c r="CI8">
        <v>3</v>
      </c>
      <c r="CJ8">
        <v>1</v>
      </c>
      <c r="CK8">
        <v>41</v>
      </c>
      <c r="CL8" t="s">
        <v>90</v>
      </c>
    </row>
    <row r="9" spans="1:92" x14ac:dyDescent="0.3">
      <c r="A9" t="s">
        <v>72</v>
      </c>
      <c r="B9" t="s">
        <v>73</v>
      </c>
      <c r="C9" t="s">
        <v>74</v>
      </c>
      <c r="E9" t="str">
        <f>"009944318145"</f>
        <v>009944318145</v>
      </c>
      <c r="F9" s="3">
        <v>45870</v>
      </c>
      <c r="G9">
        <v>202605</v>
      </c>
      <c r="H9" t="s">
        <v>75</v>
      </c>
      <c r="I9" t="s">
        <v>76</v>
      </c>
      <c r="J9" t="s">
        <v>77</v>
      </c>
      <c r="K9" t="s">
        <v>78</v>
      </c>
      <c r="L9" t="s">
        <v>79</v>
      </c>
      <c r="M9" t="s">
        <v>80</v>
      </c>
      <c r="N9" t="s">
        <v>77</v>
      </c>
      <c r="O9" t="s">
        <v>82</v>
      </c>
      <c r="P9" t="str">
        <f>"SMALL SPARES                  "</f>
        <v xml:space="preserve">SMALL SPARES                  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  <c r="AG9">
        <v>5.87</v>
      </c>
      <c r="AH9">
        <v>0</v>
      </c>
      <c r="AI9">
        <v>0</v>
      </c>
      <c r="AJ9">
        <v>0</v>
      </c>
      <c r="AK9">
        <v>0</v>
      </c>
      <c r="AL9">
        <v>0</v>
      </c>
      <c r="AM9">
        <v>0</v>
      </c>
      <c r="AN9">
        <v>0</v>
      </c>
      <c r="AO9">
        <v>0</v>
      </c>
      <c r="AP9">
        <v>0</v>
      </c>
      <c r="AQ9">
        <v>43.7</v>
      </c>
      <c r="AR9">
        <v>0</v>
      </c>
      <c r="AS9">
        <v>0</v>
      </c>
      <c r="AT9">
        <v>0</v>
      </c>
      <c r="AU9">
        <v>0</v>
      </c>
      <c r="AV9">
        <v>0</v>
      </c>
      <c r="AW9">
        <v>0</v>
      </c>
      <c r="AX9">
        <v>0</v>
      </c>
      <c r="AY9">
        <v>0</v>
      </c>
      <c r="AZ9">
        <v>0</v>
      </c>
      <c r="BA9">
        <v>0</v>
      </c>
      <c r="BB9">
        <v>0</v>
      </c>
      <c r="BC9">
        <v>0</v>
      </c>
      <c r="BD9">
        <v>0</v>
      </c>
      <c r="BE9">
        <v>0</v>
      </c>
      <c r="BF9">
        <v>0</v>
      </c>
      <c r="BG9">
        <v>0</v>
      </c>
      <c r="BH9">
        <v>1</v>
      </c>
      <c r="BI9">
        <v>3</v>
      </c>
      <c r="BJ9">
        <v>6.2</v>
      </c>
      <c r="BK9">
        <v>7</v>
      </c>
      <c r="BL9">
        <v>143.55000000000001</v>
      </c>
      <c r="BM9">
        <v>21.53</v>
      </c>
      <c r="BN9">
        <v>165.08</v>
      </c>
      <c r="BO9">
        <v>165.08</v>
      </c>
      <c r="BQ9" t="s">
        <v>83</v>
      </c>
      <c r="BR9" t="s">
        <v>116</v>
      </c>
      <c r="BS9" s="3">
        <v>45873</v>
      </c>
      <c r="BT9" s="4">
        <v>0.43680555555555556</v>
      </c>
      <c r="BU9" t="s">
        <v>85</v>
      </c>
      <c r="BV9" t="s">
        <v>86</v>
      </c>
      <c r="BY9">
        <v>31200</v>
      </c>
      <c r="BZ9" t="s">
        <v>87</v>
      </c>
      <c r="CA9" t="s">
        <v>88</v>
      </c>
      <c r="CC9" t="s">
        <v>80</v>
      </c>
      <c r="CD9">
        <v>7570</v>
      </c>
      <c r="CE9" t="s">
        <v>89</v>
      </c>
      <c r="CF9" s="3">
        <v>45874</v>
      </c>
      <c r="CI9">
        <v>3</v>
      </c>
      <c r="CJ9">
        <v>1</v>
      </c>
      <c r="CK9">
        <v>41</v>
      </c>
      <c r="CL9" t="s">
        <v>90</v>
      </c>
    </row>
    <row r="10" spans="1:92" x14ac:dyDescent="0.3">
      <c r="A10" t="s">
        <v>72</v>
      </c>
      <c r="B10" t="s">
        <v>73</v>
      </c>
      <c r="C10" t="s">
        <v>74</v>
      </c>
      <c r="E10" t="str">
        <f>"009944588943"</f>
        <v>009944588943</v>
      </c>
      <c r="F10" s="3">
        <v>45870</v>
      </c>
      <c r="G10">
        <v>202605</v>
      </c>
      <c r="H10" t="s">
        <v>75</v>
      </c>
      <c r="I10" t="s">
        <v>76</v>
      </c>
      <c r="J10" t="s">
        <v>77</v>
      </c>
      <c r="K10" t="s">
        <v>78</v>
      </c>
      <c r="L10" t="s">
        <v>119</v>
      </c>
      <c r="M10" t="s">
        <v>120</v>
      </c>
      <c r="N10" t="s">
        <v>77</v>
      </c>
      <c r="O10" t="s">
        <v>82</v>
      </c>
      <c r="P10" t="str">
        <f>"STORES                        "</f>
        <v xml:space="preserve">STORES                        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>
        <v>0</v>
      </c>
      <c r="AE10">
        <v>0</v>
      </c>
      <c r="AF10">
        <v>0</v>
      </c>
      <c r="AG10">
        <v>5.87</v>
      </c>
      <c r="AH10">
        <v>0</v>
      </c>
      <c r="AI10">
        <v>0</v>
      </c>
      <c r="AJ10">
        <v>0</v>
      </c>
      <c r="AK10">
        <v>0</v>
      </c>
      <c r="AL10">
        <v>0</v>
      </c>
      <c r="AM10">
        <v>0</v>
      </c>
      <c r="AN10">
        <v>0</v>
      </c>
      <c r="AO10">
        <v>0</v>
      </c>
      <c r="AP10">
        <v>0</v>
      </c>
      <c r="AQ10">
        <v>43.7</v>
      </c>
      <c r="AR10">
        <v>0</v>
      </c>
      <c r="AS10">
        <v>0</v>
      </c>
      <c r="AT10">
        <v>0</v>
      </c>
      <c r="AU10">
        <v>0</v>
      </c>
      <c r="AV10">
        <v>0</v>
      </c>
      <c r="AW10">
        <v>0</v>
      </c>
      <c r="AX10">
        <v>0</v>
      </c>
      <c r="AY10">
        <v>0</v>
      </c>
      <c r="AZ10">
        <v>0</v>
      </c>
      <c r="BA10">
        <v>0</v>
      </c>
      <c r="BB10">
        <v>0</v>
      </c>
      <c r="BC10">
        <v>0</v>
      </c>
      <c r="BD10">
        <v>0</v>
      </c>
      <c r="BE10">
        <v>0</v>
      </c>
      <c r="BF10">
        <v>0</v>
      </c>
      <c r="BG10">
        <v>0</v>
      </c>
      <c r="BH10">
        <v>1</v>
      </c>
      <c r="BI10">
        <v>1.5</v>
      </c>
      <c r="BJ10">
        <v>5.6</v>
      </c>
      <c r="BK10">
        <v>6</v>
      </c>
      <c r="BL10">
        <v>143.55000000000001</v>
      </c>
      <c r="BM10">
        <v>21.53</v>
      </c>
      <c r="BN10">
        <v>165.08</v>
      </c>
      <c r="BO10">
        <v>165.08</v>
      </c>
      <c r="BQ10" t="s">
        <v>121</v>
      </c>
      <c r="BR10" t="s">
        <v>108</v>
      </c>
      <c r="BS10" s="3">
        <v>45873</v>
      </c>
      <c r="BT10" s="4">
        <v>0.49930555555555556</v>
      </c>
      <c r="BU10" t="s">
        <v>122</v>
      </c>
      <c r="BV10" t="s">
        <v>86</v>
      </c>
      <c r="BY10">
        <v>28218.799999999999</v>
      </c>
      <c r="BZ10" t="s">
        <v>87</v>
      </c>
      <c r="CA10" t="s">
        <v>123</v>
      </c>
      <c r="CC10" t="s">
        <v>120</v>
      </c>
      <c r="CD10" s="5" t="s">
        <v>124</v>
      </c>
      <c r="CE10" t="s">
        <v>89</v>
      </c>
      <c r="CF10" s="3">
        <v>45873</v>
      </c>
      <c r="CI10">
        <v>1</v>
      </c>
      <c r="CJ10">
        <v>1</v>
      </c>
      <c r="CK10">
        <v>41</v>
      </c>
      <c r="CL10" t="s">
        <v>90</v>
      </c>
    </row>
    <row r="11" spans="1:92" x14ac:dyDescent="0.3">
      <c r="A11" t="s">
        <v>72</v>
      </c>
      <c r="B11" t="s">
        <v>73</v>
      </c>
      <c r="C11" t="s">
        <v>74</v>
      </c>
      <c r="E11" t="str">
        <f>"009942715406"</f>
        <v>009942715406</v>
      </c>
      <c r="F11" s="3">
        <v>45812</v>
      </c>
      <c r="G11">
        <v>202605</v>
      </c>
      <c r="H11" t="s">
        <v>98</v>
      </c>
      <c r="I11" t="s">
        <v>99</v>
      </c>
      <c r="J11" t="s">
        <v>77</v>
      </c>
      <c r="K11" t="s">
        <v>78</v>
      </c>
      <c r="L11" t="s">
        <v>119</v>
      </c>
      <c r="M11" t="s">
        <v>120</v>
      </c>
      <c r="N11" t="s">
        <v>93</v>
      </c>
      <c r="O11" t="s">
        <v>82</v>
      </c>
      <c r="P11" t="str">
        <f t="shared" ref="P11:P17" si="0">"                              "</f>
        <v xml:space="preserve">                              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>
        <v>0</v>
      </c>
      <c r="AE11">
        <v>0</v>
      </c>
      <c r="AF11">
        <v>0</v>
      </c>
      <c r="AG11">
        <v>5.87</v>
      </c>
      <c r="AH11">
        <v>0</v>
      </c>
      <c r="AI11">
        <v>0</v>
      </c>
      <c r="AJ11">
        <v>0</v>
      </c>
      <c r="AK11">
        <v>0</v>
      </c>
      <c r="AL11">
        <v>0</v>
      </c>
      <c r="AM11">
        <v>0</v>
      </c>
      <c r="AN11">
        <v>0</v>
      </c>
      <c r="AO11">
        <v>0</v>
      </c>
      <c r="AP11">
        <v>0</v>
      </c>
      <c r="AQ11">
        <v>231.08</v>
      </c>
      <c r="AR11">
        <v>0</v>
      </c>
      <c r="AS11">
        <v>0</v>
      </c>
      <c r="AT11">
        <v>0</v>
      </c>
      <c r="AU11">
        <v>0</v>
      </c>
      <c r="AV11">
        <v>0</v>
      </c>
      <c r="AW11">
        <v>0</v>
      </c>
      <c r="AX11">
        <v>0</v>
      </c>
      <c r="AY11">
        <v>0</v>
      </c>
      <c r="AZ11">
        <v>0</v>
      </c>
      <c r="BA11">
        <v>0</v>
      </c>
      <c r="BB11">
        <v>0</v>
      </c>
      <c r="BC11">
        <v>0</v>
      </c>
      <c r="BD11">
        <v>0</v>
      </c>
      <c r="BE11">
        <v>0</v>
      </c>
      <c r="BF11">
        <v>0</v>
      </c>
      <c r="BG11">
        <v>0</v>
      </c>
      <c r="BH11">
        <v>3</v>
      </c>
      <c r="BI11">
        <v>60</v>
      </c>
      <c r="BJ11">
        <v>174.7</v>
      </c>
      <c r="BK11">
        <v>175</v>
      </c>
      <c r="BL11">
        <v>774.34</v>
      </c>
      <c r="BM11">
        <v>116.15</v>
      </c>
      <c r="BN11">
        <v>890.49</v>
      </c>
      <c r="BO11">
        <v>890.49</v>
      </c>
      <c r="BQ11" t="s">
        <v>100</v>
      </c>
      <c r="BR11" t="s">
        <v>125</v>
      </c>
      <c r="BS11" s="3">
        <v>45812</v>
      </c>
      <c r="BT11" s="4">
        <v>0.56388888888888888</v>
      </c>
      <c r="BU11" t="s">
        <v>126</v>
      </c>
      <c r="BY11">
        <v>291200</v>
      </c>
      <c r="BZ11" t="s">
        <v>127</v>
      </c>
      <c r="CC11" t="s">
        <v>120</v>
      </c>
      <c r="CD11" s="5" t="s">
        <v>124</v>
      </c>
      <c r="CE11" t="s">
        <v>89</v>
      </c>
      <c r="CF11" s="3">
        <v>45812</v>
      </c>
      <c r="CI11">
        <v>1</v>
      </c>
      <c r="CJ11">
        <v>0</v>
      </c>
      <c r="CK11">
        <v>44</v>
      </c>
      <c r="CL11" t="s">
        <v>90</v>
      </c>
    </row>
    <row r="12" spans="1:92" x14ac:dyDescent="0.3">
      <c r="A12" t="s">
        <v>72</v>
      </c>
      <c r="B12" t="s">
        <v>73</v>
      </c>
      <c r="C12" t="s">
        <v>74</v>
      </c>
      <c r="E12" t="str">
        <f>"009944820982"</f>
        <v>009944820982</v>
      </c>
      <c r="F12" s="3">
        <v>45818</v>
      </c>
      <c r="G12">
        <v>202605</v>
      </c>
      <c r="H12" t="s">
        <v>98</v>
      </c>
      <c r="I12" t="s">
        <v>99</v>
      </c>
      <c r="J12" t="s">
        <v>77</v>
      </c>
      <c r="K12" t="s">
        <v>78</v>
      </c>
      <c r="L12" t="s">
        <v>128</v>
      </c>
      <c r="M12" t="s">
        <v>129</v>
      </c>
      <c r="N12" t="s">
        <v>130</v>
      </c>
      <c r="O12" t="s">
        <v>82</v>
      </c>
      <c r="P12" t="str">
        <f t="shared" si="0"/>
        <v xml:space="preserve">                              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  <c r="AB12">
        <v>0</v>
      </c>
      <c r="AC12">
        <v>0</v>
      </c>
      <c r="AD12">
        <v>0</v>
      </c>
      <c r="AE12">
        <v>0</v>
      </c>
      <c r="AF12">
        <v>0</v>
      </c>
      <c r="AG12">
        <v>5.87</v>
      </c>
      <c r="AH12">
        <v>0</v>
      </c>
      <c r="AI12">
        <v>0</v>
      </c>
      <c r="AJ12">
        <v>0</v>
      </c>
      <c r="AK12">
        <v>0</v>
      </c>
      <c r="AL12">
        <v>0</v>
      </c>
      <c r="AM12">
        <v>0</v>
      </c>
      <c r="AN12">
        <v>0</v>
      </c>
      <c r="AO12">
        <v>0</v>
      </c>
      <c r="AP12">
        <v>0</v>
      </c>
      <c r="AQ12">
        <v>76.09</v>
      </c>
      <c r="AR12">
        <v>0</v>
      </c>
      <c r="AS12">
        <v>0</v>
      </c>
      <c r="AT12">
        <v>0</v>
      </c>
      <c r="AU12">
        <v>0</v>
      </c>
      <c r="AV12">
        <v>0</v>
      </c>
      <c r="AW12">
        <v>0</v>
      </c>
      <c r="AX12">
        <v>0</v>
      </c>
      <c r="AY12">
        <v>0</v>
      </c>
      <c r="AZ12">
        <v>0</v>
      </c>
      <c r="BA12">
        <v>0</v>
      </c>
      <c r="BB12">
        <v>0</v>
      </c>
      <c r="BC12">
        <v>0</v>
      </c>
      <c r="BD12">
        <v>0</v>
      </c>
      <c r="BE12">
        <v>0</v>
      </c>
      <c r="BF12">
        <v>0</v>
      </c>
      <c r="BG12">
        <v>0</v>
      </c>
      <c r="BH12">
        <v>1</v>
      </c>
      <c r="BI12">
        <v>17</v>
      </c>
      <c r="BJ12">
        <v>41.6</v>
      </c>
      <c r="BK12">
        <v>42</v>
      </c>
      <c r="BL12">
        <v>258.92</v>
      </c>
      <c r="BM12">
        <v>38.840000000000003</v>
      </c>
      <c r="BN12">
        <v>297.76</v>
      </c>
      <c r="BO12">
        <v>297.76</v>
      </c>
      <c r="BQ12" t="s">
        <v>131</v>
      </c>
      <c r="BR12" t="s">
        <v>121</v>
      </c>
      <c r="BS12" s="3">
        <v>45819</v>
      </c>
      <c r="BT12" s="4">
        <v>0.54861111111111116</v>
      </c>
      <c r="BU12" t="s">
        <v>132</v>
      </c>
      <c r="BV12" t="s">
        <v>86</v>
      </c>
      <c r="BY12">
        <v>208000</v>
      </c>
      <c r="BZ12" t="s">
        <v>127</v>
      </c>
      <c r="CA12" t="s">
        <v>133</v>
      </c>
      <c r="CC12" t="s">
        <v>129</v>
      </c>
      <c r="CD12" s="5" t="s">
        <v>134</v>
      </c>
      <c r="CE12" t="s">
        <v>89</v>
      </c>
      <c r="CF12" s="3">
        <v>45820</v>
      </c>
      <c r="CI12">
        <v>1</v>
      </c>
      <c r="CJ12">
        <v>1</v>
      </c>
      <c r="CK12">
        <v>44</v>
      </c>
      <c r="CL12" t="s">
        <v>90</v>
      </c>
    </row>
    <row r="13" spans="1:92" x14ac:dyDescent="0.3">
      <c r="A13" t="s">
        <v>72</v>
      </c>
      <c r="B13" t="s">
        <v>73</v>
      </c>
      <c r="C13" t="s">
        <v>74</v>
      </c>
      <c r="E13" t="str">
        <f>"009944820980"</f>
        <v>009944820980</v>
      </c>
      <c r="F13" s="3">
        <v>45818</v>
      </c>
      <c r="G13">
        <v>202605</v>
      </c>
      <c r="H13" t="s">
        <v>98</v>
      </c>
      <c r="I13" t="s">
        <v>99</v>
      </c>
      <c r="J13" t="s">
        <v>77</v>
      </c>
      <c r="K13" t="s">
        <v>78</v>
      </c>
      <c r="L13" t="s">
        <v>135</v>
      </c>
      <c r="M13" t="s">
        <v>136</v>
      </c>
      <c r="N13" t="s">
        <v>130</v>
      </c>
      <c r="O13" t="s">
        <v>82</v>
      </c>
      <c r="P13" t="str">
        <f t="shared" si="0"/>
        <v xml:space="preserve">                              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5.87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125.04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2</v>
      </c>
      <c r="BI13">
        <v>55</v>
      </c>
      <c r="BJ13">
        <v>83.2</v>
      </c>
      <c r="BK13">
        <v>84</v>
      </c>
      <c r="BL13">
        <v>421.69</v>
      </c>
      <c r="BM13">
        <v>63.25</v>
      </c>
      <c r="BN13">
        <v>484.94</v>
      </c>
      <c r="BO13">
        <v>484.94</v>
      </c>
      <c r="BQ13" t="s">
        <v>137</v>
      </c>
      <c r="BR13" t="s">
        <v>121</v>
      </c>
      <c r="BS13" s="3">
        <v>45820</v>
      </c>
      <c r="BT13" s="4">
        <v>0.4152777777777778</v>
      </c>
      <c r="BU13" t="s">
        <v>138</v>
      </c>
      <c r="BV13" t="s">
        <v>86</v>
      </c>
      <c r="BY13">
        <v>416000</v>
      </c>
      <c r="BZ13" t="s">
        <v>127</v>
      </c>
      <c r="CA13" t="s">
        <v>139</v>
      </c>
      <c r="CC13" t="s">
        <v>136</v>
      </c>
      <c r="CD13" s="5" t="s">
        <v>140</v>
      </c>
      <c r="CE13" t="s">
        <v>89</v>
      </c>
      <c r="CF13" s="3">
        <v>45820</v>
      </c>
      <c r="CI13">
        <v>1</v>
      </c>
      <c r="CJ13">
        <v>2</v>
      </c>
      <c r="CK13">
        <v>44</v>
      </c>
      <c r="CL13" t="s">
        <v>90</v>
      </c>
    </row>
    <row r="14" spans="1:92" x14ac:dyDescent="0.3">
      <c r="A14" t="s">
        <v>72</v>
      </c>
      <c r="B14" t="s">
        <v>73</v>
      </c>
      <c r="C14" t="s">
        <v>74</v>
      </c>
      <c r="E14" t="str">
        <f>"009944820981"</f>
        <v>009944820981</v>
      </c>
      <c r="F14" s="3">
        <v>45818</v>
      </c>
      <c r="G14">
        <v>202605</v>
      </c>
      <c r="H14" t="s">
        <v>98</v>
      </c>
      <c r="I14" t="s">
        <v>99</v>
      </c>
      <c r="J14" t="s">
        <v>77</v>
      </c>
      <c r="K14" t="s">
        <v>78</v>
      </c>
      <c r="L14" t="s">
        <v>141</v>
      </c>
      <c r="M14" t="s">
        <v>142</v>
      </c>
      <c r="N14" t="s">
        <v>130</v>
      </c>
      <c r="O14" t="s">
        <v>82</v>
      </c>
      <c r="P14" t="str">
        <f t="shared" si="0"/>
        <v xml:space="preserve">                              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0</v>
      </c>
      <c r="AF14">
        <v>0</v>
      </c>
      <c r="AG14">
        <v>5.87</v>
      </c>
      <c r="AH14">
        <v>0</v>
      </c>
      <c r="AI14">
        <v>0</v>
      </c>
      <c r="AJ14">
        <v>0</v>
      </c>
      <c r="AK14">
        <v>0</v>
      </c>
      <c r="AL14">
        <v>0</v>
      </c>
      <c r="AM14">
        <v>0</v>
      </c>
      <c r="AN14">
        <v>0</v>
      </c>
      <c r="AO14">
        <v>0</v>
      </c>
      <c r="AP14">
        <v>0</v>
      </c>
      <c r="AQ14">
        <v>48.13</v>
      </c>
      <c r="AR14">
        <v>0</v>
      </c>
      <c r="AS14">
        <v>0</v>
      </c>
      <c r="AT14">
        <v>0</v>
      </c>
      <c r="AU14">
        <v>0</v>
      </c>
      <c r="AV14">
        <v>0</v>
      </c>
      <c r="AW14">
        <v>0</v>
      </c>
      <c r="AX14">
        <v>0</v>
      </c>
      <c r="AY14">
        <v>0</v>
      </c>
      <c r="AZ14">
        <v>0</v>
      </c>
      <c r="BA14">
        <v>0</v>
      </c>
      <c r="BB14">
        <v>0</v>
      </c>
      <c r="BC14">
        <v>0</v>
      </c>
      <c r="BD14">
        <v>0</v>
      </c>
      <c r="BE14">
        <v>0</v>
      </c>
      <c r="BF14">
        <v>0</v>
      </c>
      <c r="BG14">
        <v>0</v>
      </c>
      <c r="BH14">
        <v>1</v>
      </c>
      <c r="BI14">
        <v>10</v>
      </c>
      <c r="BJ14">
        <v>17.100000000000001</v>
      </c>
      <c r="BK14">
        <v>18</v>
      </c>
      <c r="BL14">
        <v>165.92</v>
      </c>
      <c r="BM14">
        <v>24.89</v>
      </c>
      <c r="BN14">
        <v>190.81</v>
      </c>
      <c r="BO14">
        <v>190.81</v>
      </c>
      <c r="BQ14" t="s">
        <v>143</v>
      </c>
      <c r="BR14" t="s">
        <v>121</v>
      </c>
      <c r="BS14" s="3">
        <v>45819</v>
      </c>
      <c r="BT14" s="4">
        <v>0.70833333333333337</v>
      </c>
      <c r="BU14" t="s">
        <v>144</v>
      </c>
      <c r="BV14" t="s">
        <v>86</v>
      </c>
      <c r="BY14">
        <v>85560</v>
      </c>
      <c r="BZ14" t="s">
        <v>145</v>
      </c>
      <c r="CA14" t="s">
        <v>146</v>
      </c>
      <c r="CC14" t="s">
        <v>142</v>
      </c>
      <c r="CD14">
        <v>1150</v>
      </c>
      <c r="CE14" t="s">
        <v>89</v>
      </c>
      <c r="CF14" s="3">
        <v>45820</v>
      </c>
      <c r="CI14">
        <v>2</v>
      </c>
      <c r="CJ14">
        <v>1</v>
      </c>
      <c r="CK14">
        <v>44</v>
      </c>
      <c r="CL14" t="s">
        <v>90</v>
      </c>
    </row>
    <row r="15" spans="1:92" x14ac:dyDescent="0.3">
      <c r="A15" t="s">
        <v>72</v>
      </c>
      <c r="B15" t="s">
        <v>73</v>
      </c>
      <c r="C15" t="s">
        <v>74</v>
      </c>
      <c r="E15" t="str">
        <f>"009944820977"</f>
        <v>009944820977</v>
      </c>
      <c r="F15" s="3">
        <v>45826</v>
      </c>
      <c r="G15">
        <v>202605</v>
      </c>
      <c r="H15" t="s">
        <v>98</v>
      </c>
      <c r="I15" t="s">
        <v>99</v>
      </c>
      <c r="J15" t="s">
        <v>77</v>
      </c>
      <c r="K15" t="s">
        <v>78</v>
      </c>
      <c r="L15" t="s">
        <v>128</v>
      </c>
      <c r="M15" t="s">
        <v>129</v>
      </c>
      <c r="N15" t="s">
        <v>130</v>
      </c>
      <c r="O15" t="s">
        <v>82</v>
      </c>
      <c r="P15" t="str">
        <f t="shared" si="0"/>
        <v xml:space="preserve">                              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5.87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93.57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3</v>
      </c>
      <c r="BI15">
        <v>15</v>
      </c>
      <c r="BJ15">
        <v>56.7</v>
      </c>
      <c r="BK15">
        <v>57</v>
      </c>
      <c r="BL15">
        <v>317.05</v>
      </c>
      <c r="BM15">
        <v>47.56</v>
      </c>
      <c r="BN15">
        <v>364.61</v>
      </c>
      <c r="BO15">
        <v>364.61</v>
      </c>
      <c r="BQ15" t="s">
        <v>131</v>
      </c>
      <c r="BR15" t="s">
        <v>121</v>
      </c>
      <c r="BS15" s="3">
        <v>45827</v>
      </c>
      <c r="BT15" s="4">
        <v>0.51527777777777772</v>
      </c>
      <c r="BU15" t="s">
        <v>147</v>
      </c>
      <c r="BV15" t="s">
        <v>86</v>
      </c>
      <c r="BY15">
        <v>94500</v>
      </c>
      <c r="BZ15" t="s">
        <v>127</v>
      </c>
      <c r="CA15" t="s">
        <v>133</v>
      </c>
      <c r="CC15" t="s">
        <v>129</v>
      </c>
      <c r="CD15" s="5" t="s">
        <v>134</v>
      </c>
      <c r="CE15" t="s">
        <v>89</v>
      </c>
      <c r="CF15" s="3">
        <v>45828</v>
      </c>
      <c r="CI15">
        <v>1</v>
      </c>
      <c r="CJ15">
        <v>1</v>
      </c>
      <c r="CK15">
        <v>44</v>
      </c>
      <c r="CL15" t="s">
        <v>90</v>
      </c>
    </row>
    <row r="16" spans="1:92" x14ac:dyDescent="0.3">
      <c r="A16" t="s">
        <v>72</v>
      </c>
      <c r="B16" t="s">
        <v>73</v>
      </c>
      <c r="C16" t="s">
        <v>74</v>
      </c>
      <c r="E16" t="str">
        <f>"009944820975"</f>
        <v>009944820975</v>
      </c>
      <c r="F16" s="3">
        <v>45828</v>
      </c>
      <c r="G16">
        <v>202605</v>
      </c>
      <c r="H16" t="s">
        <v>98</v>
      </c>
      <c r="I16" t="s">
        <v>99</v>
      </c>
      <c r="J16" t="s">
        <v>77</v>
      </c>
      <c r="K16" t="s">
        <v>78</v>
      </c>
      <c r="L16" t="s">
        <v>141</v>
      </c>
      <c r="M16" t="s">
        <v>142</v>
      </c>
      <c r="N16" t="s">
        <v>130</v>
      </c>
      <c r="O16" t="s">
        <v>82</v>
      </c>
      <c r="P16" t="str">
        <f t="shared" si="0"/>
        <v xml:space="preserve">                              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  <c r="AB16">
        <v>0</v>
      </c>
      <c r="AC16">
        <v>0</v>
      </c>
      <c r="AD16">
        <v>0</v>
      </c>
      <c r="AE16">
        <v>0</v>
      </c>
      <c r="AF16">
        <v>0</v>
      </c>
      <c r="AG16">
        <v>5.87</v>
      </c>
      <c r="AH16">
        <v>0</v>
      </c>
      <c r="AI16">
        <v>0</v>
      </c>
      <c r="AJ16">
        <v>0</v>
      </c>
      <c r="AK16">
        <v>0</v>
      </c>
      <c r="AL16">
        <v>0</v>
      </c>
      <c r="AM16">
        <v>0</v>
      </c>
      <c r="AN16">
        <v>0</v>
      </c>
      <c r="AO16">
        <v>0</v>
      </c>
      <c r="AP16">
        <v>0</v>
      </c>
      <c r="AQ16">
        <v>44.63</v>
      </c>
      <c r="AR16">
        <v>0</v>
      </c>
      <c r="AS16">
        <v>0</v>
      </c>
      <c r="AT16">
        <v>0</v>
      </c>
      <c r="AU16">
        <v>0</v>
      </c>
      <c r="AV16">
        <v>0</v>
      </c>
      <c r="AW16">
        <v>0</v>
      </c>
      <c r="AX16">
        <v>0</v>
      </c>
      <c r="AY16">
        <v>0</v>
      </c>
      <c r="AZ16">
        <v>0</v>
      </c>
      <c r="BA16">
        <v>0</v>
      </c>
      <c r="BB16">
        <v>0</v>
      </c>
      <c r="BC16">
        <v>0</v>
      </c>
      <c r="BD16">
        <v>0</v>
      </c>
      <c r="BE16">
        <v>0</v>
      </c>
      <c r="BF16">
        <v>0</v>
      </c>
      <c r="BG16">
        <v>0</v>
      </c>
      <c r="BH16">
        <v>1</v>
      </c>
      <c r="BI16">
        <v>1</v>
      </c>
      <c r="BJ16">
        <v>0.2</v>
      </c>
      <c r="BK16">
        <v>1</v>
      </c>
      <c r="BL16">
        <v>154.29</v>
      </c>
      <c r="BM16">
        <v>23.14</v>
      </c>
      <c r="BN16">
        <v>177.43</v>
      </c>
      <c r="BO16">
        <v>177.43</v>
      </c>
      <c r="BQ16" t="s">
        <v>143</v>
      </c>
      <c r="BR16" t="s">
        <v>121</v>
      </c>
      <c r="BS16" s="3">
        <v>45831</v>
      </c>
      <c r="BT16" s="4">
        <v>0.51527777777777772</v>
      </c>
      <c r="BU16" t="s">
        <v>148</v>
      </c>
      <c r="BV16" t="s">
        <v>86</v>
      </c>
      <c r="BY16">
        <v>1200</v>
      </c>
      <c r="BZ16" t="s">
        <v>145</v>
      </c>
      <c r="CA16" t="s">
        <v>146</v>
      </c>
      <c r="CC16" t="s">
        <v>142</v>
      </c>
      <c r="CD16">
        <v>1150</v>
      </c>
      <c r="CE16" t="s">
        <v>89</v>
      </c>
      <c r="CF16" s="3">
        <v>45832</v>
      </c>
      <c r="CI16">
        <v>2</v>
      </c>
      <c r="CJ16">
        <v>1</v>
      </c>
      <c r="CK16">
        <v>44</v>
      </c>
      <c r="CL16" t="s">
        <v>90</v>
      </c>
    </row>
    <row r="17" spans="1:90" x14ac:dyDescent="0.3">
      <c r="A17" t="s">
        <v>72</v>
      </c>
      <c r="B17" t="s">
        <v>73</v>
      </c>
      <c r="C17" t="s">
        <v>74</v>
      </c>
      <c r="E17" t="str">
        <f>"009944761474"</f>
        <v>009944761474</v>
      </c>
      <c r="F17" s="3">
        <v>45845</v>
      </c>
      <c r="G17">
        <v>202605</v>
      </c>
      <c r="H17" t="s">
        <v>149</v>
      </c>
      <c r="I17" t="s">
        <v>150</v>
      </c>
      <c r="J17" t="s">
        <v>151</v>
      </c>
      <c r="K17" t="s">
        <v>78</v>
      </c>
      <c r="L17" t="s">
        <v>98</v>
      </c>
      <c r="M17" t="s">
        <v>99</v>
      </c>
      <c r="N17" t="s">
        <v>152</v>
      </c>
      <c r="O17" t="s">
        <v>82</v>
      </c>
      <c r="P17" t="str">
        <f t="shared" si="0"/>
        <v xml:space="preserve">                              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>
        <v>0</v>
      </c>
      <c r="AB17">
        <v>0</v>
      </c>
      <c r="AC17">
        <v>0</v>
      </c>
      <c r="AD17">
        <v>0</v>
      </c>
      <c r="AE17">
        <v>0</v>
      </c>
      <c r="AF17">
        <v>0</v>
      </c>
      <c r="AG17">
        <v>5.87</v>
      </c>
      <c r="AH17">
        <v>0</v>
      </c>
      <c r="AI17">
        <v>0</v>
      </c>
      <c r="AJ17">
        <v>0</v>
      </c>
      <c r="AK17">
        <v>0</v>
      </c>
      <c r="AL17">
        <v>0</v>
      </c>
      <c r="AM17">
        <v>0</v>
      </c>
      <c r="AN17">
        <v>0</v>
      </c>
      <c r="AO17">
        <v>0</v>
      </c>
      <c r="AP17">
        <v>0</v>
      </c>
      <c r="AQ17">
        <v>189.84</v>
      </c>
      <c r="AR17">
        <v>0</v>
      </c>
      <c r="AS17">
        <v>0</v>
      </c>
      <c r="AT17">
        <v>0</v>
      </c>
      <c r="AU17">
        <v>0</v>
      </c>
      <c r="AV17">
        <v>0</v>
      </c>
      <c r="AW17">
        <v>0</v>
      </c>
      <c r="AX17">
        <v>0</v>
      </c>
      <c r="AY17">
        <v>0</v>
      </c>
      <c r="AZ17">
        <v>0</v>
      </c>
      <c r="BA17">
        <v>0</v>
      </c>
      <c r="BB17">
        <v>0</v>
      </c>
      <c r="BC17">
        <v>0</v>
      </c>
      <c r="BD17">
        <v>0</v>
      </c>
      <c r="BE17">
        <v>0</v>
      </c>
      <c r="BF17">
        <v>0</v>
      </c>
      <c r="BG17">
        <v>0</v>
      </c>
      <c r="BH17">
        <v>1</v>
      </c>
      <c r="BI17">
        <v>10</v>
      </c>
      <c r="BJ17">
        <v>96</v>
      </c>
      <c r="BK17">
        <v>96</v>
      </c>
      <c r="BL17">
        <v>603.97</v>
      </c>
      <c r="BM17">
        <v>90.6</v>
      </c>
      <c r="BN17">
        <v>694.57</v>
      </c>
      <c r="BO17">
        <v>694.57</v>
      </c>
      <c r="BQ17" t="s">
        <v>153</v>
      </c>
      <c r="BR17" t="s">
        <v>153</v>
      </c>
      <c r="BS17" s="3">
        <v>45846</v>
      </c>
      <c r="BT17" s="4">
        <v>0.41666666666666669</v>
      </c>
      <c r="BU17" t="s">
        <v>154</v>
      </c>
      <c r="BV17" t="s">
        <v>86</v>
      </c>
      <c r="BY17">
        <v>480000</v>
      </c>
      <c r="BZ17" t="s">
        <v>87</v>
      </c>
      <c r="CC17" t="s">
        <v>99</v>
      </c>
      <c r="CD17">
        <v>2196</v>
      </c>
      <c r="CE17" t="s">
        <v>97</v>
      </c>
      <c r="CF17" s="3">
        <v>45847</v>
      </c>
      <c r="CI17">
        <v>2</v>
      </c>
      <c r="CJ17">
        <v>1</v>
      </c>
      <c r="CK17">
        <v>41</v>
      </c>
      <c r="CL17" t="s">
        <v>90</v>
      </c>
    </row>
    <row r="18" spans="1:90" x14ac:dyDescent="0.3">
      <c r="A18" t="s">
        <v>72</v>
      </c>
      <c r="B18" t="s">
        <v>73</v>
      </c>
      <c r="C18" t="s">
        <v>74</v>
      </c>
      <c r="E18" t="str">
        <f>"009944588944"</f>
        <v>009944588944</v>
      </c>
      <c r="F18" s="3">
        <v>45870</v>
      </c>
      <c r="G18">
        <v>202605</v>
      </c>
      <c r="H18" t="s">
        <v>75</v>
      </c>
      <c r="I18" t="s">
        <v>76</v>
      </c>
      <c r="J18" t="s">
        <v>77</v>
      </c>
      <c r="K18" t="s">
        <v>78</v>
      </c>
      <c r="L18" t="s">
        <v>119</v>
      </c>
      <c r="M18" t="s">
        <v>120</v>
      </c>
      <c r="N18" t="s">
        <v>77</v>
      </c>
      <c r="O18" t="s">
        <v>82</v>
      </c>
      <c r="P18" t="str">
        <f>"STORES                        "</f>
        <v xml:space="preserve">STORES                        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  <c r="Z18">
        <v>0</v>
      </c>
      <c r="AA18">
        <v>0</v>
      </c>
      <c r="AB18">
        <v>0</v>
      </c>
      <c r="AC18">
        <v>0</v>
      </c>
      <c r="AD18">
        <v>0</v>
      </c>
      <c r="AE18">
        <v>0</v>
      </c>
      <c r="AF18">
        <v>0</v>
      </c>
      <c r="AG18">
        <v>5.87</v>
      </c>
      <c r="AH18">
        <v>0</v>
      </c>
      <c r="AI18">
        <v>0</v>
      </c>
      <c r="AJ18">
        <v>0</v>
      </c>
      <c r="AK18">
        <v>0</v>
      </c>
      <c r="AL18">
        <v>0</v>
      </c>
      <c r="AM18">
        <v>0</v>
      </c>
      <c r="AN18">
        <v>0</v>
      </c>
      <c r="AO18">
        <v>0</v>
      </c>
      <c r="AP18">
        <v>0</v>
      </c>
      <c r="AQ18">
        <v>144.74</v>
      </c>
      <c r="AR18">
        <v>0</v>
      </c>
      <c r="AS18">
        <v>0</v>
      </c>
      <c r="AT18">
        <v>0</v>
      </c>
      <c r="AU18">
        <v>0</v>
      </c>
      <c r="AV18">
        <v>0</v>
      </c>
      <c r="AW18">
        <v>0</v>
      </c>
      <c r="AX18">
        <v>0</v>
      </c>
      <c r="AY18">
        <v>0</v>
      </c>
      <c r="AZ18">
        <v>0</v>
      </c>
      <c r="BA18">
        <v>0</v>
      </c>
      <c r="BB18">
        <v>0</v>
      </c>
      <c r="BC18">
        <v>0</v>
      </c>
      <c r="BD18">
        <v>0</v>
      </c>
      <c r="BE18">
        <v>0</v>
      </c>
      <c r="BF18">
        <v>0</v>
      </c>
      <c r="BG18">
        <v>0</v>
      </c>
      <c r="BH18">
        <v>2</v>
      </c>
      <c r="BI18">
        <v>17.600000000000001</v>
      </c>
      <c r="BJ18">
        <v>70.3</v>
      </c>
      <c r="BK18">
        <v>71</v>
      </c>
      <c r="BL18">
        <v>461.87</v>
      </c>
      <c r="BM18">
        <v>69.28</v>
      </c>
      <c r="BN18">
        <v>531.15</v>
      </c>
      <c r="BO18">
        <v>531.15</v>
      </c>
      <c r="BQ18" t="s">
        <v>155</v>
      </c>
      <c r="BR18" t="s">
        <v>108</v>
      </c>
      <c r="BS18" s="3">
        <v>45873</v>
      </c>
      <c r="BT18" s="4">
        <v>0.49930555555555556</v>
      </c>
      <c r="BU18" t="s">
        <v>122</v>
      </c>
      <c r="BV18" t="s">
        <v>86</v>
      </c>
      <c r="BY18">
        <v>351580.5</v>
      </c>
      <c r="BZ18" t="s">
        <v>87</v>
      </c>
      <c r="CA18" t="s">
        <v>123</v>
      </c>
      <c r="CC18" t="s">
        <v>120</v>
      </c>
      <c r="CD18" s="5" t="s">
        <v>124</v>
      </c>
      <c r="CE18" t="s">
        <v>89</v>
      </c>
      <c r="CF18" s="3">
        <v>45873</v>
      </c>
      <c r="CI18">
        <v>1</v>
      </c>
      <c r="CJ18">
        <v>1</v>
      </c>
      <c r="CK18">
        <v>41</v>
      </c>
      <c r="CL18" t="s">
        <v>90</v>
      </c>
    </row>
    <row r="19" spans="1:90" x14ac:dyDescent="0.3">
      <c r="A19" t="s">
        <v>72</v>
      </c>
      <c r="B19" t="s">
        <v>73</v>
      </c>
      <c r="C19" t="s">
        <v>74</v>
      </c>
      <c r="E19" t="str">
        <f>"009944951365"</f>
        <v>009944951365</v>
      </c>
      <c r="F19" s="3">
        <v>45873</v>
      </c>
      <c r="G19">
        <v>202605</v>
      </c>
      <c r="H19" t="s">
        <v>156</v>
      </c>
      <c r="I19" t="s">
        <v>157</v>
      </c>
      <c r="J19" t="s">
        <v>93</v>
      </c>
      <c r="K19" t="s">
        <v>78</v>
      </c>
      <c r="L19" t="s">
        <v>158</v>
      </c>
      <c r="M19" t="s">
        <v>159</v>
      </c>
      <c r="N19" t="s">
        <v>160</v>
      </c>
      <c r="O19" t="s">
        <v>82</v>
      </c>
      <c r="P19" t="str">
        <f t="shared" ref="P19:P25" si="1">"                              "</f>
        <v xml:space="preserve">                              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  <c r="Z19">
        <v>0</v>
      </c>
      <c r="AA19">
        <v>0</v>
      </c>
      <c r="AB19">
        <v>0</v>
      </c>
      <c r="AC19">
        <v>0</v>
      </c>
      <c r="AD19">
        <v>0</v>
      </c>
      <c r="AE19">
        <v>0</v>
      </c>
      <c r="AF19">
        <v>0</v>
      </c>
      <c r="AG19">
        <v>5.87</v>
      </c>
      <c r="AH19">
        <v>0</v>
      </c>
      <c r="AI19">
        <v>0</v>
      </c>
      <c r="AJ19">
        <v>0</v>
      </c>
      <c r="AK19">
        <v>0</v>
      </c>
      <c r="AL19">
        <v>0</v>
      </c>
      <c r="AM19">
        <v>0</v>
      </c>
      <c r="AN19">
        <v>0</v>
      </c>
      <c r="AO19">
        <v>0</v>
      </c>
      <c r="AP19">
        <v>0</v>
      </c>
      <c r="AQ19">
        <v>61.64</v>
      </c>
      <c r="AR19">
        <v>0</v>
      </c>
      <c r="AS19">
        <v>0</v>
      </c>
      <c r="AT19">
        <v>0</v>
      </c>
      <c r="AU19">
        <v>0</v>
      </c>
      <c r="AV19">
        <v>0</v>
      </c>
      <c r="AW19">
        <v>0</v>
      </c>
      <c r="AX19">
        <v>0</v>
      </c>
      <c r="AY19">
        <v>0</v>
      </c>
      <c r="AZ19">
        <v>0</v>
      </c>
      <c r="BA19">
        <v>0</v>
      </c>
      <c r="BB19">
        <v>0</v>
      </c>
      <c r="BC19">
        <v>0</v>
      </c>
      <c r="BD19">
        <v>0</v>
      </c>
      <c r="BE19">
        <v>0</v>
      </c>
      <c r="BF19">
        <v>0</v>
      </c>
      <c r="BG19">
        <v>0</v>
      </c>
      <c r="BH19">
        <v>1</v>
      </c>
      <c r="BI19">
        <v>1</v>
      </c>
      <c r="BJ19">
        <v>0.2</v>
      </c>
      <c r="BK19">
        <v>1</v>
      </c>
      <c r="BL19">
        <v>200.06</v>
      </c>
      <c r="BM19">
        <v>30.01</v>
      </c>
      <c r="BN19">
        <v>230.07</v>
      </c>
      <c r="BO19">
        <v>230.07</v>
      </c>
      <c r="BQ19" t="s">
        <v>161</v>
      </c>
      <c r="BR19" t="s">
        <v>162</v>
      </c>
      <c r="BS19" s="3">
        <v>45874</v>
      </c>
      <c r="BT19" s="4">
        <v>0.625</v>
      </c>
      <c r="BU19" t="s">
        <v>163</v>
      </c>
      <c r="BV19" t="s">
        <v>86</v>
      </c>
      <c r="BY19">
        <v>1200</v>
      </c>
      <c r="BZ19" t="s">
        <v>87</v>
      </c>
      <c r="CA19" t="s">
        <v>164</v>
      </c>
      <c r="CC19" t="s">
        <v>159</v>
      </c>
      <c r="CD19">
        <v>1724</v>
      </c>
      <c r="CE19" t="s">
        <v>97</v>
      </c>
      <c r="CF19" s="3">
        <v>45875</v>
      </c>
      <c r="CI19">
        <v>1</v>
      </c>
      <c r="CJ19">
        <v>1</v>
      </c>
      <c r="CK19">
        <v>43</v>
      </c>
      <c r="CL19" t="s">
        <v>90</v>
      </c>
    </row>
    <row r="20" spans="1:90" x14ac:dyDescent="0.3">
      <c r="A20" t="s">
        <v>72</v>
      </c>
      <c r="B20" t="s">
        <v>73</v>
      </c>
      <c r="C20" t="s">
        <v>74</v>
      </c>
      <c r="E20" t="str">
        <f>"009944820944"</f>
        <v>009944820944</v>
      </c>
      <c r="F20" s="3">
        <v>45870</v>
      </c>
      <c r="G20">
        <v>202605</v>
      </c>
      <c r="H20" t="s">
        <v>119</v>
      </c>
      <c r="I20" t="s">
        <v>120</v>
      </c>
      <c r="J20" t="s">
        <v>77</v>
      </c>
      <c r="K20" t="s">
        <v>78</v>
      </c>
      <c r="L20" t="s">
        <v>135</v>
      </c>
      <c r="M20" t="s">
        <v>136</v>
      </c>
      <c r="N20" t="s">
        <v>130</v>
      </c>
      <c r="O20" t="s">
        <v>82</v>
      </c>
      <c r="P20" t="str">
        <f t="shared" si="1"/>
        <v xml:space="preserve">                              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  <c r="Z20">
        <v>0</v>
      </c>
      <c r="AA20">
        <v>0</v>
      </c>
      <c r="AB20">
        <v>0</v>
      </c>
      <c r="AC20">
        <v>0</v>
      </c>
      <c r="AD20">
        <v>0</v>
      </c>
      <c r="AE20">
        <v>0</v>
      </c>
      <c r="AF20">
        <v>0</v>
      </c>
      <c r="AG20">
        <v>5.87</v>
      </c>
      <c r="AH20">
        <v>0</v>
      </c>
      <c r="AI20">
        <v>0</v>
      </c>
      <c r="AJ20">
        <v>0</v>
      </c>
      <c r="AK20">
        <v>0</v>
      </c>
      <c r="AL20">
        <v>0</v>
      </c>
      <c r="AM20">
        <v>0</v>
      </c>
      <c r="AN20">
        <v>0</v>
      </c>
      <c r="AO20">
        <v>0</v>
      </c>
      <c r="AP20">
        <v>0</v>
      </c>
      <c r="AQ20">
        <v>50.78</v>
      </c>
      <c r="AR20">
        <v>0</v>
      </c>
      <c r="AS20">
        <v>0</v>
      </c>
      <c r="AT20">
        <v>0</v>
      </c>
      <c r="AU20">
        <v>0</v>
      </c>
      <c r="AV20">
        <v>0</v>
      </c>
      <c r="AW20">
        <v>0</v>
      </c>
      <c r="AX20">
        <v>0</v>
      </c>
      <c r="AY20">
        <v>0</v>
      </c>
      <c r="AZ20">
        <v>0</v>
      </c>
      <c r="BA20">
        <v>0</v>
      </c>
      <c r="BB20">
        <v>0</v>
      </c>
      <c r="BC20">
        <v>0</v>
      </c>
      <c r="BD20">
        <v>0</v>
      </c>
      <c r="BE20">
        <v>0</v>
      </c>
      <c r="BF20">
        <v>0</v>
      </c>
      <c r="BG20">
        <v>0</v>
      </c>
      <c r="BH20">
        <v>1</v>
      </c>
      <c r="BI20">
        <v>6</v>
      </c>
      <c r="BJ20">
        <v>16.899999999999999</v>
      </c>
      <c r="BK20">
        <v>17</v>
      </c>
      <c r="BL20">
        <v>165.86</v>
      </c>
      <c r="BM20">
        <v>24.88</v>
      </c>
      <c r="BN20">
        <v>190.74</v>
      </c>
      <c r="BO20">
        <v>190.74</v>
      </c>
      <c r="BQ20" t="s">
        <v>165</v>
      </c>
      <c r="BR20" t="s">
        <v>121</v>
      </c>
      <c r="BS20" s="3">
        <v>45873</v>
      </c>
      <c r="BT20" s="4">
        <v>0.60138888888888886</v>
      </c>
      <c r="BU20" t="s">
        <v>166</v>
      </c>
      <c r="BV20" t="s">
        <v>86</v>
      </c>
      <c r="BY20">
        <v>84270</v>
      </c>
      <c r="BZ20" t="s">
        <v>87</v>
      </c>
      <c r="CA20" t="s">
        <v>139</v>
      </c>
      <c r="CC20" t="s">
        <v>136</v>
      </c>
      <c r="CD20" s="5" t="s">
        <v>140</v>
      </c>
      <c r="CE20" t="s">
        <v>97</v>
      </c>
      <c r="CF20" s="3">
        <v>45874</v>
      </c>
      <c r="CI20">
        <v>1</v>
      </c>
      <c r="CJ20">
        <v>1</v>
      </c>
      <c r="CK20">
        <v>44</v>
      </c>
      <c r="CL20" t="s">
        <v>90</v>
      </c>
    </row>
    <row r="21" spans="1:90" x14ac:dyDescent="0.3">
      <c r="A21" t="s">
        <v>72</v>
      </c>
      <c r="B21" t="s">
        <v>73</v>
      </c>
      <c r="C21" t="s">
        <v>74</v>
      </c>
      <c r="E21" t="str">
        <f>"009944820943"</f>
        <v>009944820943</v>
      </c>
      <c r="F21" s="3">
        <v>45870</v>
      </c>
      <c r="G21">
        <v>202605</v>
      </c>
      <c r="H21" t="s">
        <v>119</v>
      </c>
      <c r="I21" t="s">
        <v>120</v>
      </c>
      <c r="J21" t="s">
        <v>77</v>
      </c>
      <c r="K21" t="s">
        <v>78</v>
      </c>
      <c r="L21" t="s">
        <v>98</v>
      </c>
      <c r="M21" t="s">
        <v>99</v>
      </c>
      <c r="N21" t="s">
        <v>77</v>
      </c>
      <c r="O21" t="s">
        <v>82</v>
      </c>
      <c r="P21" t="str">
        <f t="shared" si="1"/>
        <v xml:space="preserve">                              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  <c r="Z21">
        <v>0</v>
      </c>
      <c r="AA21">
        <v>0</v>
      </c>
      <c r="AB21">
        <v>0</v>
      </c>
      <c r="AC21">
        <v>0</v>
      </c>
      <c r="AD21">
        <v>0</v>
      </c>
      <c r="AE21">
        <v>0</v>
      </c>
      <c r="AF21">
        <v>0</v>
      </c>
      <c r="AG21">
        <v>5.87</v>
      </c>
      <c r="AH21">
        <v>0</v>
      </c>
      <c r="AI21">
        <v>0</v>
      </c>
      <c r="AJ21">
        <v>0</v>
      </c>
      <c r="AK21">
        <v>0</v>
      </c>
      <c r="AL21">
        <v>0</v>
      </c>
      <c r="AM21">
        <v>0</v>
      </c>
      <c r="AN21">
        <v>0</v>
      </c>
      <c r="AO21">
        <v>0</v>
      </c>
      <c r="AP21">
        <v>0</v>
      </c>
      <c r="AQ21">
        <v>640.89</v>
      </c>
      <c r="AR21">
        <v>0</v>
      </c>
      <c r="AS21">
        <v>0</v>
      </c>
      <c r="AT21">
        <v>0</v>
      </c>
      <c r="AU21">
        <v>0</v>
      </c>
      <c r="AV21">
        <v>0</v>
      </c>
      <c r="AW21">
        <v>0</v>
      </c>
      <c r="AX21">
        <v>0</v>
      </c>
      <c r="AY21">
        <v>0</v>
      </c>
      <c r="AZ21">
        <v>0</v>
      </c>
      <c r="BA21">
        <v>0</v>
      </c>
      <c r="BB21">
        <v>0</v>
      </c>
      <c r="BC21">
        <v>0</v>
      </c>
      <c r="BD21">
        <v>0</v>
      </c>
      <c r="BE21">
        <v>0</v>
      </c>
      <c r="BF21">
        <v>0</v>
      </c>
      <c r="BG21">
        <v>0</v>
      </c>
      <c r="BH21">
        <v>9</v>
      </c>
      <c r="BI21">
        <v>90</v>
      </c>
      <c r="BJ21">
        <v>345.6</v>
      </c>
      <c r="BK21">
        <v>346</v>
      </c>
      <c r="BL21">
        <v>2025.02</v>
      </c>
      <c r="BM21">
        <v>303.75</v>
      </c>
      <c r="BN21">
        <v>2328.77</v>
      </c>
      <c r="BO21">
        <v>2328.77</v>
      </c>
      <c r="BQ21" t="s">
        <v>100</v>
      </c>
      <c r="BR21" t="s">
        <v>121</v>
      </c>
      <c r="BS21" s="3">
        <v>45873</v>
      </c>
      <c r="BT21" s="4">
        <v>0.40972222222222221</v>
      </c>
      <c r="BU21" t="s">
        <v>101</v>
      </c>
      <c r="BV21" t="s">
        <v>86</v>
      </c>
      <c r="BY21">
        <v>192000</v>
      </c>
      <c r="BZ21" t="s">
        <v>87</v>
      </c>
      <c r="CC21" t="s">
        <v>99</v>
      </c>
      <c r="CD21">
        <v>2196</v>
      </c>
      <c r="CE21" t="s">
        <v>97</v>
      </c>
      <c r="CF21" s="3">
        <v>45874</v>
      </c>
      <c r="CI21">
        <v>1</v>
      </c>
      <c r="CJ21">
        <v>1</v>
      </c>
      <c r="CK21">
        <v>41</v>
      </c>
      <c r="CL21" t="s">
        <v>90</v>
      </c>
    </row>
    <row r="22" spans="1:90" x14ac:dyDescent="0.3">
      <c r="A22" t="s">
        <v>72</v>
      </c>
      <c r="B22" t="s">
        <v>73</v>
      </c>
      <c r="C22" t="s">
        <v>74</v>
      </c>
      <c r="E22" t="str">
        <f>"009944820947"</f>
        <v>009944820947</v>
      </c>
      <c r="F22" s="3">
        <v>45870</v>
      </c>
      <c r="G22">
        <v>202605</v>
      </c>
      <c r="H22" t="s">
        <v>119</v>
      </c>
      <c r="I22" t="s">
        <v>120</v>
      </c>
      <c r="J22" t="s">
        <v>77</v>
      </c>
      <c r="K22" t="s">
        <v>78</v>
      </c>
      <c r="L22" t="s">
        <v>167</v>
      </c>
      <c r="M22" t="s">
        <v>168</v>
      </c>
      <c r="N22" t="s">
        <v>169</v>
      </c>
      <c r="O22" t="s">
        <v>82</v>
      </c>
      <c r="P22" t="str">
        <f t="shared" si="1"/>
        <v xml:space="preserve">                              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>
        <v>0</v>
      </c>
      <c r="AB22">
        <v>0</v>
      </c>
      <c r="AC22">
        <v>0</v>
      </c>
      <c r="AD22">
        <v>0</v>
      </c>
      <c r="AE22">
        <v>0</v>
      </c>
      <c r="AF22">
        <v>0</v>
      </c>
      <c r="AG22">
        <v>5.87</v>
      </c>
      <c r="AH22">
        <v>0</v>
      </c>
      <c r="AI22">
        <v>0</v>
      </c>
      <c r="AJ22">
        <v>0</v>
      </c>
      <c r="AK22">
        <v>0</v>
      </c>
      <c r="AL22">
        <v>0</v>
      </c>
      <c r="AM22">
        <v>0</v>
      </c>
      <c r="AN22">
        <v>0</v>
      </c>
      <c r="AO22">
        <v>0</v>
      </c>
      <c r="AP22">
        <v>0</v>
      </c>
      <c r="AQ22">
        <v>61.64</v>
      </c>
      <c r="AR22">
        <v>0</v>
      </c>
      <c r="AS22">
        <v>0</v>
      </c>
      <c r="AT22">
        <v>0</v>
      </c>
      <c r="AU22">
        <v>0</v>
      </c>
      <c r="AV22">
        <v>0</v>
      </c>
      <c r="AW22">
        <v>0</v>
      </c>
      <c r="AX22">
        <v>0</v>
      </c>
      <c r="AY22">
        <v>0</v>
      </c>
      <c r="AZ22">
        <v>0</v>
      </c>
      <c r="BA22">
        <v>0</v>
      </c>
      <c r="BB22">
        <v>0</v>
      </c>
      <c r="BC22">
        <v>0</v>
      </c>
      <c r="BD22">
        <v>0</v>
      </c>
      <c r="BE22">
        <v>0</v>
      </c>
      <c r="BF22">
        <v>0</v>
      </c>
      <c r="BG22">
        <v>0</v>
      </c>
      <c r="BH22">
        <v>1</v>
      </c>
      <c r="BI22">
        <v>3</v>
      </c>
      <c r="BJ22">
        <v>5.3</v>
      </c>
      <c r="BK22">
        <v>6</v>
      </c>
      <c r="BL22">
        <v>200.06</v>
      </c>
      <c r="BM22">
        <v>30.01</v>
      </c>
      <c r="BN22">
        <v>230.07</v>
      </c>
      <c r="BO22">
        <v>230.07</v>
      </c>
      <c r="BQ22" t="s">
        <v>170</v>
      </c>
      <c r="BR22" t="s">
        <v>121</v>
      </c>
      <c r="BS22" s="3">
        <v>45873</v>
      </c>
      <c r="BT22" s="4">
        <v>0.39652777777777776</v>
      </c>
      <c r="BU22" t="s">
        <v>171</v>
      </c>
      <c r="BV22" t="s">
        <v>86</v>
      </c>
      <c r="BY22">
        <v>26390</v>
      </c>
      <c r="BZ22" t="s">
        <v>87</v>
      </c>
      <c r="CA22" t="s">
        <v>172</v>
      </c>
      <c r="CC22" t="s">
        <v>168</v>
      </c>
      <c r="CD22">
        <v>1034</v>
      </c>
      <c r="CE22" t="s">
        <v>97</v>
      </c>
      <c r="CF22" s="3">
        <v>45873</v>
      </c>
      <c r="CI22">
        <v>1</v>
      </c>
      <c r="CJ22">
        <v>1</v>
      </c>
      <c r="CK22">
        <v>43</v>
      </c>
      <c r="CL22" t="s">
        <v>90</v>
      </c>
    </row>
    <row r="23" spans="1:90" x14ac:dyDescent="0.3">
      <c r="A23" t="s">
        <v>72</v>
      </c>
      <c r="B23" t="s">
        <v>73</v>
      </c>
      <c r="C23" t="s">
        <v>74</v>
      </c>
      <c r="E23" t="str">
        <f>"009944820948"</f>
        <v>009944820948</v>
      </c>
      <c r="F23" s="3">
        <v>45870</v>
      </c>
      <c r="G23">
        <v>202605</v>
      </c>
      <c r="H23" t="s">
        <v>119</v>
      </c>
      <c r="I23" t="s">
        <v>120</v>
      </c>
      <c r="J23" t="s">
        <v>77</v>
      </c>
      <c r="K23" t="s">
        <v>78</v>
      </c>
      <c r="L23" t="s">
        <v>173</v>
      </c>
      <c r="M23" t="s">
        <v>174</v>
      </c>
      <c r="N23" t="s">
        <v>175</v>
      </c>
      <c r="O23" t="s">
        <v>82</v>
      </c>
      <c r="P23" t="str">
        <f t="shared" si="1"/>
        <v xml:space="preserve">                              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  <c r="AA23">
        <v>0</v>
      </c>
      <c r="AB23">
        <v>0</v>
      </c>
      <c r="AC23">
        <v>0</v>
      </c>
      <c r="AD23">
        <v>0</v>
      </c>
      <c r="AE23">
        <v>0</v>
      </c>
      <c r="AF23">
        <v>0</v>
      </c>
      <c r="AG23">
        <v>5.87</v>
      </c>
      <c r="AH23">
        <v>0</v>
      </c>
      <c r="AI23">
        <v>0</v>
      </c>
      <c r="AJ23">
        <v>0</v>
      </c>
      <c r="AK23">
        <v>0</v>
      </c>
      <c r="AL23">
        <v>0</v>
      </c>
      <c r="AM23">
        <v>0</v>
      </c>
      <c r="AN23">
        <v>0</v>
      </c>
      <c r="AO23">
        <v>0</v>
      </c>
      <c r="AP23">
        <v>0</v>
      </c>
      <c r="AQ23">
        <v>43.7</v>
      </c>
      <c r="AR23">
        <v>0</v>
      </c>
      <c r="AS23">
        <v>0</v>
      </c>
      <c r="AT23">
        <v>0</v>
      </c>
      <c r="AU23">
        <v>0</v>
      </c>
      <c r="AV23">
        <v>0</v>
      </c>
      <c r="AW23">
        <v>0</v>
      </c>
      <c r="AX23">
        <v>0</v>
      </c>
      <c r="AY23">
        <v>0</v>
      </c>
      <c r="AZ23">
        <v>0</v>
      </c>
      <c r="BA23">
        <v>0</v>
      </c>
      <c r="BB23">
        <v>0</v>
      </c>
      <c r="BC23">
        <v>0</v>
      </c>
      <c r="BD23">
        <v>0</v>
      </c>
      <c r="BE23">
        <v>0</v>
      </c>
      <c r="BF23">
        <v>0</v>
      </c>
      <c r="BG23">
        <v>0</v>
      </c>
      <c r="BH23">
        <v>1</v>
      </c>
      <c r="BI23">
        <v>3</v>
      </c>
      <c r="BJ23">
        <v>5.3</v>
      </c>
      <c r="BK23">
        <v>6</v>
      </c>
      <c r="BL23">
        <v>143.55000000000001</v>
      </c>
      <c r="BM23">
        <v>21.53</v>
      </c>
      <c r="BN23">
        <v>165.08</v>
      </c>
      <c r="BO23">
        <v>165.08</v>
      </c>
      <c r="BQ23" t="s">
        <v>176</v>
      </c>
      <c r="BR23" t="s">
        <v>121</v>
      </c>
      <c r="BS23" s="3">
        <v>45873</v>
      </c>
      <c r="BT23" s="4">
        <v>0.55347222222222225</v>
      </c>
      <c r="BU23" t="s">
        <v>177</v>
      </c>
      <c r="BV23" t="s">
        <v>86</v>
      </c>
      <c r="BY23">
        <v>26390</v>
      </c>
      <c r="BZ23" t="s">
        <v>87</v>
      </c>
      <c r="CC23" t="s">
        <v>174</v>
      </c>
      <c r="CD23">
        <v>1200</v>
      </c>
      <c r="CE23" t="s">
        <v>97</v>
      </c>
      <c r="CF23" s="3">
        <v>45873</v>
      </c>
      <c r="CI23">
        <v>1</v>
      </c>
      <c r="CJ23">
        <v>1</v>
      </c>
      <c r="CK23">
        <v>41</v>
      </c>
      <c r="CL23" t="s">
        <v>90</v>
      </c>
    </row>
    <row r="24" spans="1:90" x14ac:dyDescent="0.3">
      <c r="A24" t="s">
        <v>72</v>
      </c>
      <c r="B24" t="s">
        <v>73</v>
      </c>
      <c r="C24" t="s">
        <v>74</v>
      </c>
      <c r="E24" t="str">
        <f>"009944820945"</f>
        <v>009944820945</v>
      </c>
      <c r="F24" s="3">
        <v>45870</v>
      </c>
      <c r="G24">
        <v>202605</v>
      </c>
      <c r="H24" t="s">
        <v>119</v>
      </c>
      <c r="I24" t="s">
        <v>120</v>
      </c>
      <c r="J24" t="s">
        <v>77</v>
      </c>
      <c r="K24" t="s">
        <v>78</v>
      </c>
      <c r="L24" t="s">
        <v>141</v>
      </c>
      <c r="M24" t="s">
        <v>142</v>
      </c>
      <c r="N24" t="s">
        <v>130</v>
      </c>
      <c r="O24" t="s">
        <v>82</v>
      </c>
      <c r="P24" t="str">
        <f t="shared" si="1"/>
        <v xml:space="preserve">                              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>
        <v>0</v>
      </c>
      <c r="AB24">
        <v>0</v>
      </c>
      <c r="AC24">
        <v>0</v>
      </c>
      <c r="AD24">
        <v>0</v>
      </c>
      <c r="AE24">
        <v>0</v>
      </c>
      <c r="AF24">
        <v>0</v>
      </c>
      <c r="AG24">
        <v>5.87</v>
      </c>
      <c r="AH24">
        <v>0</v>
      </c>
      <c r="AI24">
        <v>0</v>
      </c>
      <c r="AJ24">
        <v>0</v>
      </c>
      <c r="AK24">
        <v>0</v>
      </c>
      <c r="AL24">
        <v>0</v>
      </c>
      <c r="AM24">
        <v>0</v>
      </c>
      <c r="AN24">
        <v>0</v>
      </c>
      <c r="AO24">
        <v>0</v>
      </c>
      <c r="AP24">
        <v>0</v>
      </c>
      <c r="AQ24">
        <v>48.26</v>
      </c>
      <c r="AR24">
        <v>0</v>
      </c>
      <c r="AS24">
        <v>0</v>
      </c>
      <c r="AT24">
        <v>0</v>
      </c>
      <c r="AU24">
        <v>0</v>
      </c>
      <c r="AV24">
        <v>0</v>
      </c>
      <c r="AW24">
        <v>0</v>
      </c>
      <c r="AX24">
        <v>0</v>
      </c>
      <c r="AY24">
        <v>0</v>
      </c>
      <c r="AZ24">
        <v>0</v>
      </c>
      <c r="BA24">
        <v>0</v>
      </c>
      <c r="BB24">
        <v>0</v>
      </c>
      <c r="BC24">
        <v>0</v>
      </c>
      <c r="BD24">
        <v>0</v>
      </c>
      <c r="BE24">
        <v>0</v>
      </c>
      <c r="BF24">
        <v>0</v>
      </c>
      <c r="BG24">
        <v>0</v>
      </c>
      <c r="BH24">
        <v>1</v>
      </c>
      <c r="BI24">
        <v>4</v>
      </c>
      <c r="BJ24">
        <v>4.7</v>
      </c>
      <c r="BK24">
        <v>5</v>
      </c>
      <c r="BL24">
        <v>157.91999999999999</v>
      </c>
      <c r="BM24">
        <v>23.69</v>
      </c>
      <c r="BN24">
        <v>181.61</v>
      </c>
      <c r="BO24">
        <v>181.61</v>
      </c>
      <c r="BQ24" t="s">
        <v>143</v>
      </c>
      <c r="BR24" t="s">
        <v>121</v>
      </c>
      <c r="BS24" s="3">
        <v>45873</v>
      </c>
      <c r="BT24" s="4">
        <v>0.51527777777777772</v>
      </c>
      <c r="BU24" t="s">
        <v>144</v>
      </c>
      <c r="BV24" t="s">
        <v>86</v>
      </c>
      <c r="BY24">
        <v>23693</v>
      </c>
      <c r="BZ24" t="s">
        <v>178</v>
      </c>
      <c r="CA24" t="s">
        <v>146</v>
      </c>
      <c r="CC24" t="s">
        <v>142</v>
      </c>
      <c r="CD24">
        <v>1150</v>
      </c>
      <c r="CE24" t="s">
        <v>179</v>
      </c>
      <c r="CF24" s="3">
        <v>45874</v>
      </c>
      <c r="CI24">
        <v>2</v>
      </c>
      <c r="CJ24">
        <v>1</v>
      </c>
      <c r="CK24">
        <v>44</v>
      </c>
      <c r="CL24" t="s">
        <v>90</v>
      </c>
    </row>
    <row r="25" spans="1:90" x14ac:dyDescent="0.3">
      <c r="A25" t="s">
        <v>72</v>
      </c>
      <c r="B25" t="s">
        <v>73</v>
      </c>
      <c r="C25" t="s">
        <v>74</v>
      </c>
      <c r="E25" t="str">
        <f>"009944820946"</f>
        <v>009944820946</v>
      </c>
      <c r="F25" s="3">
        <v>45870</v>
      </c>
      <c r="G25">
        <v>202605</v>
      </c>
      <c r="H25" t="s">
        <v>119</v>
      </c>
      <c r="I25" t="s">
        <v>120</v>
      </c>
      <c r="J25" t="s">
        <v>77</v>
      </c>
      <c r="K25" t="s">
        <v>78</v>
      </c>
      <c r="L25" t="s">
        <v>128</v>
      </c>
      <c r="M25" t="s">
        <v>129</v>
      </c>
      <c r="N25" t="s">
        <v>130</v>
      </c>
      <c r="O25" t="s">
        <v>82</v>
      </c>
      <c r="P25" t="str">
        <f t="shared" si="1"/>
        <v xml:space="preserve">                              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  <c r="AB25">
        <v>0</v>
      </c>
      <c r="AC25">
        <v>0</v>
      </c>
      <c r="AD25">
        <v>0</v>
      </c>
      <c r="AE25">
        <v>0</v>
      </c>
      <c r="AF25">
        <v>0</v>
      </c>
      <c r="AG25">
        <v>5.87</v>
      </c>
      <c r="AH25">
        <v>0</v>
      </c>
      <c r="AI25">
        <v>0</v>
      </c>
      <c r="AJ25">
        <v>0</v>
      </c>
      <c r="AK25">
        <v>0</v>
      </c>
      <c r="AL25">
        <v>0</v>
      </c>
      <c r="AM25">
        <v>0</v>
      </c>
      <c r="AN25">
        <v>0</v>
      </c>
      <c r="AO25">
        <v>0</v>
      </c>
      <c r="AP25">
        <v>0</v>
      </c>
      <c r="AQ25">
        <v>48.26</v>
      </c>
      <c r="AR25">
        <v>0</v>
      </c>
      <c r="AS25">
        <v>0</v>
      </c>
      <c r="AT25">
        <v>0</v>
      </c>
      <c r="AU25">
        <v>0</v>
      </c>
      <c r="AV25">
        <v>0</v>
      </c>
      <c r="AW25">
        <v>0</v>
      </c>
      <c r="AX25">
        <v>0</v>
      </c>
      <c r="AY25">
        <v>0</v>
      </c>
      <c r="AZ25">
        <v>0</v>
      </c>
      <c r="BA25">
        <v>0</v>
      </c>
      <c r="BB25">
        <v>0</v>
      </c>
      <c r="BC25">
        <v>0</v>
      </c>
      <c r="BD25">
        <v>0</v>
      </c>
      <c r="BE25">
        <v>0</v>
      </c>
      <c r="BF25">
        <v>0</v>
      </c>
      <c r="BG25">
        <v>0</v>
      </c>
      <c r="BH25">
        <v>1</v>
      </c>
      <c r="BI25">
        <v>4</v>
      </c>
      <c r="BJ25">
        <v>4.7</v>
      </c>
      <c r="BK25">
        <v>5</v>
      </c>
      <c r="BL25">
        <v>157.91999999999999</v>
      </c>
      <c r="BM25">
        <v>23.69</v>
      </c>
      <c r="BN25">
        <v>181.61</v>
      </c>
      <c r="BO25">
        <v>181.61</v>
      </c>
      <c r="BQ25" t="s">
        <v>131</v>
      </c>
      <c r="BR25" t="s">
        <v>121</v>
      </c>
      <c r="BS25" s="3">
        <v>45874</v>
      </c>
      <c r="BT25" s="4">
        <v>0.56736111111111109</v>
      </c>
      <c r="BU25" t="s">
        <v>180</v>
      </c>
      <c r="BV25" t="s">
        <v>90</v>
      </c>
      <c r="BW25" t="s">
        <v>181</v>
      </c>
      <c r="BX25" t="s">
        <v>182</v>
      </c>
      <c r="BY25">
        <v>23693</v>
      </c>
      <c r="BZ25" t="s">
        <v>87</v>
      </c>
      <c r="CA25" t="s">
        <v>133</v>
      </c>
      <c r="CC25" t="s">
        <v>129</v>
      </c>
      <c r="CD25" s="5" t="s">
        <v>134</v>
      </c>
      <c r="CE25" t="s">
        <v>179</v>
      </c>
      <c r="CF25" s="3">
        <v>45874</v>
      </c>
      <c r="CI25">
        <v>1</v>
      </c>
      <c r="CJ25">
        <v>2</v>
      </c>
      <c r="CK25">
        <v>44</v>
      </c>
      <c r="CL25" t="s">
        <v>90</v>
      </c>
    </row>
    <row r="26" spans="1:90" x14ac:dyDescent="0.3">
      <c r="A26" t="s">
        <v>72</v>
      </c>
      <c r="B26" t="s">
        <v>73</v>
      </c>
      <c r="C26" t="s">
        <v>74</v>
      </c>
      <c r="E26" t="str">
        <f>"009944536155"</f>
        <v>009944536155</v>
      </c>
      <c r="F26" s="3">
        <v>45873</v>
      </c>
      <c r="G26">
        <v>202605</v>
      </c>
      <c r="H26" t="s">
        <v>75</v>
      </c>
      <c r="I26" t="s">
        <v>76</v>
      </c>
      <c r="J26" t="s">
        <v>77</v>
      </c>
      <c r="K26" t="s">
        <v>78</v>
      </c>
      <c r="L26" t="s">
        <v>149</v>
      </c>
      <c r="M26" t="s">
        <v>150</v>
      </c>
      <c r="N26" t="s">
        <v>77</v>
      </c>
      <c r="O26" t="s">
        <v>82</v>
      </c>
      <c r="P26" t="str">
        <f>"STORES                        "</f>
        <v xml:space="preserve">STORES                        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  <c r="AB26">
        <v>0</v>
      </c>
      <c r="AC26">
        <v>0</v>
      </c>
      <c r="AD26">
        <v>0</v>
      </c>
      <c r="AE26">
        <v>0</v>
      </c>
      <c r="AF26">
        <v>0</v>
      </c>
      <c r="AG26">
        <v>5.87</v>
      </c>
      <c r="AH26">
        <v>0</v>
      </c>
      <c r="AI26">
        <v>0</v>
      </c>
      <c r="AJ26">
        <v>0</v>
      </c>
      <c r="AK26">
        <v>0</v>
      </c>
      <c r="AL26">
        <v>0</v>
      </c>
      <c r="AM26">
        <v>0</v>
      </c>
      <c r="AN26">
        <v>0</v>
      </c>
      <c r="AO26">
        <v>0</v>
      </c>
      <c r="AP26">
        <v>0</v>
      </c>
      <c r="AQ26">
        <v>94.22</v>
      </c>
      <c r="AR26">
        <v>0</v>
      </c>
      <c r="AS26">
        <v>0</v>
      </c>
      <c r="AT26">
        <v>0</v>
      </c>
      <c r="AU26">
        <v>0</v>
      </c>
      <c r="AV26">
        <v>0</v>
      </c>
      <c r="AW26">
        <v>0</v>
      </c>
      <c r="AX26">
        <v>0</v>
      </c>
      <c r="AY26">
        <v>0</v>
      </c>
      <c r="AZ26">
        <v>0</v>
      </c>
      <c r="BA26">
        <v>0</v>
      </c>
      <c r="BB26">
        <v>0</v>
      </c>
      <c r="BC26">
        <v>0</v>
      </c>
      <c r="BD26">
        <v>0</v>
      </c>
      <c r="BE26">
        <v>0</v>
      </c>
      <c r="BF26">
        <v>0</v>
      </c>
      <c r="BG26">
        <v>0</v>
      </c>
      <c r="BH26">
        <v>1</v>
      </c>
      <c r="BI26">
        <v>17.7</v>
      </c>
      <c r="BJ26">
        <v>42.1</v>
      </c>
      <c r="BK26">
        <v>43</v>
      </c>
      <c r="BL26">
        <v>302.70999999999998</v>
      </c>
      <c r="BM26">
        <v>45.41</v>
      </c>
      <c r="BN26">
        <v>348.12</v>
      </c>
      <c r="BO26">
        <v>348.12</v>
      </c>
      <c r="BQ26" t="s">
        <v>183</v>
      </c>
      <c r="BR26" t="s">
        <v>108</v>
      </c>
      <c r="BS26" s="3">
        <v>45874</v>
      </c>
      <c r="BT26" s="4">
        <v>0.54236111111111107</v>
      </c>
      <c r="BU26" t="s">
        <v>184</v>
      </c>
      <c r="BV26" t="s">
        <v>86</v>
      </c>
      <c r="BY26">
        <v>210466.08</v>
      </c>
      <c r="BZ26" t="s">
        <v>87</v>
      </c>
      <c r="CA26" t="s">
        <v>185</v>
      </c>
      <c r="CC26" t="s">
        <v>150</v>
      </c>
      <c r="CD26">
        <v>3200</v>
      </c>
      <c r="CE26" t="s">
        <v>89</v>
      </c>
      <c r="CF26" s="3">
        <v>45874</v>
      </c>
      <c r="CI26">
        <v>2</v>
      </c>
      <c r="CJ26">
        <v>1</v>
      </c>
      <c r="CK26">
        <v>41</v>
      </c>
      <c r="CL26" t="s">
        <v>90</v>
      </c>
    </row>
    <row r="27" spans="1:90" x14ac:dyDescent="0.3">
      <c r="A27" t="s">
        <v>72</v>
      </c>
      <c r="B27" t="s">
        <v>73</v>
      </c>
      <c r="C27" t="s">
        <v>74</v>
      </c>
      <c r="E27" t="str">
        <f>"009945068120"</f>
        <v>009945068120</v>
      </c>
      <c r="F27" s="3">
        <v>45873</v>
      </c>
      <c r="G27">
        <v>202605</v>
      </c>
      <c r="H27" t="s">
        <v>173</v>
      </c>
      <c r="I27" t="s">
        <v>174</v>
      </c>
      <c r="J27" t="s">
        <v>93</v>
      </c>
      <c r="K27" t="s">
        <v>78</v>
      </c>
      <c r="L27" t="s">
        <v>98</v>
      </c>
      <c r="M27" t="s">
        <v>99</v>
      </c>
      <c r="N27" t="s">
        <v>77</v>
      </c>
      <c r="O27" t="s">
        <v>82</v>
      </c>
      <c r="P27" t="str">
        <f>"....                          "</f>
        <v xml:space="preserve">....                          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0</v>
      </c>
      <c r="AB27">
        <v>0</v>
      </c>
      <c r="AC27">
        <v>0</v>
      </c>
      <c r="AD27">
        <v>0</v>
      </c>
      <c r="AE27">
        <v>0</v>
      </c>
      <c r="AF27">
        <v>0</v>
      </c>
      <c r="AG27">
        <v>5.87</v>
      </c>
      <c r="AH27">
        <v>0</v>
      </c>
      <c r="AI27">
        <v>0</v>
      </c>
      <c r="AJ27">
        <v>0</v>
      </c>
      <c r="AK27">
        <v>0</v>
      </c>
      <c r="AL27">
        <v>0</v>
      </c>
      <c r="AM27">
        <v>0</v>
      </c>
      <c r="AN27">
        <v>0</v>
      </c>
      <c r="AO27">
        <v>0</v>
      </c>
      <c r="AP27">
        <v>0</v>
      </c>
      <c r="AQ27">
        <v>186.23</v>
      </c>
      <c r="AR27">
        <v>0</v>
      </c>
      <c r="AS27">
        <v>0</v>
      </c>
      <c r="AT27">
        <v>0</v>
      </c>
      <c r="AU27">
        <v>0</v>
      </c>
      <c r="AV27">
        <v>0</v>
      </c>
      <c r="AW27">
        <v>0</v>
      </c>
      <c r="AX27">
        <v>0</v>
      </c>
      <c r="AY27">
        <v>0</v>
      </c>
      <c r="AZ27">
        <v>0</v>
      </c>
      <c r="BA27">
        <v>0</v>
      </c>
      <c r="BB27">
        <v>0</v>
      </c>
      <c r="BC27">
        <v>0</v>
      </c>
      <c r="BD27">
        <v>0</v>
      </c>
      <c r="BE27">
        <v>0</v>
      </c>
      <c r="BF27">
        <v>0</v>
      </c>
      <c r="BG27">
        <v>0</v>
      </c>
      <c r="BH27">
        <v>1</v>
      </c>
      <c r="BI27">
        <v>14</v>
      </c>
      <c r="BJ27">
        <v>93.5</v>
      </c>
      <c r="BK27">
        <v>94</v>
      </c>
      <c r="BL27">
        <v>592.6</v>
      </c>
      <c r="BM27">
        <v>88.89</v>
      </c>
      <c r="BN27">
        <v>681.49</v>
      </c>
      <c r="BO27">
        <v>681.49</v>
      </c>
      <c r="BQ27" t="s">
        <v>186</v>
      </c>
      <c r="BR27" t="s">
        <v>187</v>
      </c>
      <c r="BS27" s="3">
        <v>45874</v>
      </c>
      <c r="BT27" s="4">
        <v>0.41666666666666669</v>
      </c>
      <c r="BU27" t="s">
        <v>186</v>
      </c>
      <c r="BV27" t="s">
        <v>86</v>
      </c>
      <c r="BY27">
        <v>467532</v>
      </c>
      <c r="BZ27" t="s">
        <v>87</v>
      </c>
      <c r="CC27" t="s">
        <v>99</v>
      </c>
      <c r="CD27">
        <v>2145</v>
      </c>
      <c r="CE27" t="s">
        <v>179</v>
      </c>
      <c r="CF27" s="3">
        <v>45875</v>
      </c>
      <c r="CI27">
        <v>1</v>
      </c>
      <c r="CJ27">
        <v>1</v>
      </c>
      <c r="CK27">
        <v>41</v>
      </c>
      <c r="CL27" t="s">
        <v>90</v>
      </c>
    </row>
    <row r="28" spans="1:90" x14ac:dyDescent="0.3">
      <c r="A28" t="s">
        <v>72</v>
      </c>
      <c r="B28" t="s">
        <v>73</v>
      </c>
      <c r="C28" t="s">
        <v>74</v>
      </c>
      <c r="E28" t="str">
        <f>"009944645836"</f>
        <v>009944645836</v>
      </c>
      <c r="F28" s="3">
        <v>45873</v>
      </c>
      <c r="G28">
        <v>202605</v>
      </c>
      <c r="H28" t="s">
        <v>188</v>
      </c>
      <c r="I28" t="s">
        <v>189</v>
      </c>
      <c r="J28" t="s">
        <v>77</v>
      </c>
      <c r="K28" t="s">
        <v>78</v>
      </c>
      <c r="L28" t="s">
        <v>190</v>
      </c>
      <c r="M28" t="s">
        <v>191</v>
      </c>
      <c r="N28" t="s">
        <v>77</v>
      </c>
      <c r="O28" t="s">
        <v>82</v>
      </c>
      <c r="P28" t="str">
        <f>"                              "</f>
        <v xml:space="preserve">                              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0</v>
      </c>
      <c r="AA28">
        <v>0</v>
      </c>
      <c r="AB28">
        <v>0</v>
      </c>
      <c r="AC28">
        <v>0</v>
      </c>
      <c r="AD28">
        <v>0</v>
      </c>
      <c r="AE28">
        <v>0</v>
      </c>
      <c r="AF28">
        <v>0</v>
      </c>
      <c r="AG28">
        <v>5.87</v>
      </c>
      <c r="AH28">
        <v>0</v>
      </c>
      <c r="AI28">
        <v>0</v>
      </c>
      <c r="AJ28">
        <v>0</v>
      </c>
      <c r="AK28">
        <v>0</v>
      </c>
      <c r="AL28">
        <v>0</v>
      </c>
      <c r="AM28">
        <v>0</v>
      </c>
      <c r="AN28">
        <v>0</v>
      </c>
      <c r="AO28">
        <v>0</v>
      </c>
      <c r="AP28">
        <v>0</v>
      </c>
      <c r="AQ28">
        <v>115.15</v>
      </c>
      <c r="AR28">
        <v>0</v>
      </c>
      <c r="AS28">
        <v>0</v>
      </c>
      <c r="AT28">
        <v>0</v>
      </c>
      <c r="AU28">
        <v>0</v>
      </c>
      <c r="AV28">
        <v>0</v>
      </c>
      <c r="AW28">
        <v>0</v>
      </c>
      <c r="AX28">
        <v>0</v>
      </c>
      <c r="AY28">
        <v>0</v>
      </c>
      <c r="AZ28">
        <v>0</v>
      </c>
      <c r="BA28">
        <v>0</v>
      </c>
      <c r="BB28">
        <v>0</v>
      </c>
      <c r="BC28">
        <v>0</v>
      </c>
      <c r="BD28">
        <v>0</v>
      </c>
      <c r="BE28">
        <v>0</v>
      </c>
      <c r="BF28">
        <v>0</v>
      </c>
      <c r="BG28">
        <v>0</v>
      </c>
      <c r="BH28">
        <v>2</v>
      </c>
      <c r="BI28">
        <v>12</v>
      </c>
      <c r="BJ28">
        <v>31.3</v>
      </c>
      <c r="BK28">
        <v>32</v>
      </c>
      <c r="BL28">
        <v>368.66</v>
      </c>
      <c r="BM28">
        <v>55.3</v>
      </c>
      <c r="BN28">
        <v>423.96</v>
      </c>
      <c r="BO28">
        <v>423.96</v>
      </c>
      <c r="BQ28" t="s">
        <v>192</v>
      </c>
      <c r="BR28" t="s">
        <v>193</v>
      </c>
      <c r="BS28" s="3">
        <v>45874</v>
      </c>
      <c r="BT28" s="4">
        <v>0.3263888888888889</v>
      </c>
      <c r="BU28" t="s">
        <v>192</v>
      </c>
      <c r="BV28" t="s">
        <v>86</v>
      </c>
      <c r="BY28">
        <v>78300</v>
      </c>
      <c r="BZ28" t="s">
        <v>194</v>
      </c>
      <c r="CC28" t="s">
        <v>191</v>
      </c>
      <c r="CD28">
        <v>2570</v>
      </c>
      <c r="CE28" t="s">
        <v>179</v>
      </c>
      <c r="CF28" s="3">
        <v>45875</v>
      </c>
      <c r="CI28">
        <v>1</v>
      </c>
      <c r="CJ28">
        <v>1</v>
      </c>
      <c r="CK28">
        <v>43</v>
      </c>
      <c r="CL28" t="s">
        <v>90</v>
      </c>
    </row>
    <row r="29" spans="1:90" x14ac:dyDescent="0.3">
      <c r="A29" t="s">
        <v>72</v>
      </c>
      <c r="B29" t="s">
        <v>73</v>
      </c>
      <c r="C29" t="s">
        <v>74</v>
      </c>
      <c r="E29" t="str">
        <f>"009944968668"</f>
        <v>009944968668</v>
      </c>
      <c r="F29" s="3">
        <v>45873</v>
      </c>
      <c r="G29">
        <v>202605</v>
      </c>
      <c r="H29" t="s">
        <v>75</v>
      </c>
      <c r="I29" t="s">
        <v>76</v>
      </c>
      <c r="J29" t="s">
        <v>77</v>
      </c>
      <c r="K29" t="s">
        <v>78</v>
      </c>
      <c r="L29" t="s">
        <v>188</v>
      </c>
      <c r="M29" t="s">
        <v>189</v>
      </c>
      <c r="N29" t="s">
        <v>77</v>
      </c>
      <c r="O29" t="s">
        <v>82</v>
      </c>
      <c r="P29" t="str">
        <f>"STORES                        "</f>
        <v xml:space="preserve">STORES                        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v>0</v>
      </c>
      <c r="AA29">
        <v>0</v>
      </c>
      <c r="AB29">
        <v>0</v>
      </c>
      <c r="AC29">
        <v>0</v>
      </c>
      <c r="AD29">
        <v>0</v>
      </c>
      <c r="AE29">
        <v>0</v>
      </c>
      <c r="AF29">
        <v>0</v>
      </c>
      <c r="AG29">
        <v>5.87</v>
      </c>
      <c r="AH29">
        <v>0</v>
      </c>
      <c r="AI29">
        <v>0</v>
      </c>
      <c r="AJ29">
        <v>0</v>
      </c>
      <c r="AK29">
        <v>0</v>
      </c>
      <c r="AL29">
        <v>0</v>
      </c>
      <c r="AM29">
        <v>0</v>
      </c>
      <c r="AN29">
        <v>0</v>
      </c>
      <c r="AO29">
        <v>0</v>
      </c>
      <c r="AP29">
        <v>0</v>
      </c>
      <c r="AQ29">
        <v>61.64</v>
      </c>
      <c r="AR29">
        <v>0</v>
      </c>
      <c r="AS29">
        <v>0</v>
      </c>
      <c r="AT29">
        <v>0</v>
      </c>
      <c r="AU29">
        <v>0</v>
      </c>
      <c r="AV29">
        <v>0</v>
      </c>
      <c r="AW29">
        <v>0</v>
      </c>
      <c r="AX29">
        <v>0</v>
      </c>
      <c r="AY29">
        <v>0</v>
      </c>
      <c r="AZ29">
        <v>0</v>
      </c>
      <c r="BA29">
        <v>0</v>
      </c>
      <c r="BB29">
        <v>0</v>
      </c>
      <c r="BC29">
        <v>0</v>
      </c>
      <c r="BD29">
        <v>0</v>
      </c>
      <c r="BE29">
        <v>0</v>
      </c>
      <c r="BF29">
        <v>0</v>
      </c>
      <c r="BG29">
        <v>0</v>
      </c>
      <c r="BH29">
        <v>1</v>
      </c>
      <c r="BI29">
        <v>3.4</v>
      </c>
      <c r="BJ29">
        <v>9.9</v>
      </c>
      <c r="BK29">
        <v>10</v>
      </c>
      <c r="BL29">
        <v>200.06</v>
      </c>
      <c r="BM29">
        <v>30.01</v>
      </c>
      <c r="BN29">
        <v>230.07</v>
      </c>
      <c r="BO29">
        <v>230.07</v>
      </c>
      <c r="BQ29" t="s">
        <v>195</v>
      </c>
      <c r="BR29" t="s">
        <v>108</v>
      </c>
      <c r="BS29" s="3">
        <v>45874</v>
      </c>
      <c r="BT29" s="4">
        <v>0.50138888888888888</v>
      </c>
      <c r="BU29" t="s">
        <v>196</v>
      </c>
      <c r="BV29" t="s">
        <v>86</v>
      </c>
      <c r="BY29">
        <v>49270.26</v>
      </c>
      <c r="BZ29" t="s">
        <v>87</v>
      </c>
      <c r="CA29" t="s">
        <v>197</v>
      </c>
      <c r="CC29" t="s">
        <v>189</v>
      </c>
      <c r="CD29" s="5" t="s">
        <v>198</v>
      </c>
      <c r="CE29" t="s">
        <v>89</v>
      </c>
      <c r="CF29" s="3">
        <v>45875</v>
      </c>
      <c r="CI29">
        <v>1</v>
      </c>
      <c r="CJ29">
        <v>1</v>
      </c>
      <c r="CK29">
        <v>43</v>
      </c>
      <c r="CL29" t="s">
        <v>90</v>
      </c>
    </row>
    <row r="30" spans="1:90" x14ac:dyDescent="0.3">
      <c r="A30" t="s">
        <v>72</v>
      </c>
      <c r="B30" t="s">
        <v>73</v>
      </c>
      <c r="C30" t="s">
        <v>74</v>
      </c>
      <c r="E30" t="str">
        <f>"009944588942"</f>
        <v>009944588942</v>
      </c>
      <c r="F30" s="3">
        <v>45873</v>
      </c>
      <c r="G30">
        <v>202605</v>
      </c>
      <c r="H30" t="s">
        <v>75</v>
      </c>
      <c r="I30" t="s">
        <v>76</v>
      </c>
      <c r="J30" t="s">
        <v>77</v>
      </c>
      <c r="K30" t="s">
        <v>78</v>
      </c>
      <c r="L30" t="s">
        <v>119</v>
      </c>
      <c r="M30" t="s">
        <v>120</v>
      </c>
      <c r="N30" t="s">
        <v>77</v>
      </c>
      <c r="O30" t="s">
        <v>82</v>
      </c>
      <c r="P30" t="str">
        <f>"STORES                        "</f>
        <v xml:space="preserve">STORES                        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  <c r="Z30">
        <v>0</v>
      </c>
      <c r="AA30">
        <v>0</v>
      </c>
      <c r="AB30">
        <v>0</v>
      </c>
      <c r="AC30">
        <v>0</v>
      </c>
      <c r="AD30">
        <v>0</v>
      </c>
      <c r="AE30">
        <v>0</v>
      </c>
      <c r="AF30">
        <v>0</v>
      </c>
      <c r="AG30">
        <v>5.87</v>
      </c>
      <c r="AH30">
        <v>0</v>
      </c>
      <c r="AI30">
        <v>0</v>
      </c>
      <c r="AJ30">
        <v>0</v>
      </c>
      <c r="AK30">
        <v>0</v>
      </c>
      <c r="AL30">
        <v>0</v>
      </c>
      <c r="AM30">
        <v>0</v>
      </c>
      <c r="AN30">
        <v>0</v>
      </c>
      <c r="AO30">
        <v>0</v>
      </c>
      <c r="AP30">
        <v>0</v>
      </c>
      <c r="AQ30">
        <v>420.78</v>
      </c>
      <c r="AR30">
        <v>0</v>
      </c>
      <c r="AS30">
        <v>0</v>
      </c>
      <c r="AT30">
        <v>0</v>
      </c>
      <c r="AU30">
        <v>0</v>
      </c>
      <c r="AV30">
        <v>0</v>
      </c>
      <c r="AW30">
        <v>0</v>
      </c>
      <c r="AX30">
        <v>0</v>
      </c>
      <c r="AY30">
        <v>0</v>
      </c>
      <c r="AZ30">
        <v>0</v>
      </c>
      <c r="BA30">
        <v>0</v>
      </c>
      <c r="BB30">
        <v>0</v>
      </c>
      <c r="BC30">
        <v>0</v>
      </c>
      <c r="BD30">
        <v>0</v>
      </c>
      <c r="BE30">
        <v>0</v>
      </c>
      <c r="BF30">
        <v>0</v>
      </c>
      <c r="BG30">
        <v>0</v>
      </c>
      <c r="BH30">
        <v>1</v>
      </c>
      <c r="BI30">
        <v>162</v>
      </c>
      <c r="BJ30">
        <v>223.2</v>
      </c>
      <c r="BK30">
        <v>224</v>
      </c>
      <c r="BL30">
        <v>1331.55</v>
      </c>
      <c r="BM30">
        <v>199.73</v>
      </c>
      <c r="BN30">
        <v>1531.28</v>
      </c>
      <c r="BO30">
        <v>1531.28</v>
      </c>
      <c r="BQ30" t="s">
        <v>121</v>
      </c>
      <c r="BR30" t="s">
        <v>108</v>
      </c>
      <c r="BS30" s="3">
        <v>45874</v>
      </c>
      <c r="BT30" s="4">
        <v>0.42291666666666666</v>
      </c>
      <c r="BU30" t="s">
        <v>199</v>
      </c>
      <c r="BV30" t="s">
        <v>86</v>
      </c>
      <c r="BY30">
        <v>1116000</v>
      </c>
      <c r="BZ30" t="s">
        <v>87</v>
      </c>
      <c r="CA30" t="s">
        <v>200</v>
      </c>
      <c r="CC30" t="s">
        <v>120</v>
      </c>
      <c r="CD30" s="5" t="s">
        <v>124</v>
      </c>
      <c r="CE30" t="s">
        <v>89</v>
      </c>
      <c r="CF30" s="3">
        <v>45874</v>
      </c>
      <c r="CI30">
        <v>1</v>
      </c>
      <c r="CJ30">
        <v>1</v>
      </c>
      <c r="CK30">
        <v>41</v>
      </c>
      <c r="CL30" t="s">
        <v>90</v>
      </c>
    </row>
    <row r="31" spans="1:90" x14ac:dyDescent="0.3">
      <c r="A31" t="s">
        <v>72</v>
      </c>
      <c r="B31" t="s">
        <v>73</v>
      </c>
      <c r="C31" t="s">
        <v>74</v>
      </c>
      <c r="E31" t="str">
        <f>"009944974178"</f>
        <v>009944974178</v>
      </c>
      <c r="F31" s="3">
        <v>45873</v>
      </c>
      <c r="G31">
        <v>202605</v>
      </c>
      <c r="H31" t="s">
        <v>75</v>
      </c>
      <c r="I31" t="s">
        <v>76</v>
      </c>
      <c r="J31" t="s">
        <v>77</v>
      </c>
      <c r="K31" t="s">
        <v>78</v>
      </c>
      <c r="L31" t="s">
        <v>102</v>
      </c>
      <c r="M31" t="s">
        <v>103</v>
      </c>
      <c r="N31" t="s">
        <v>77</v>
      </c>
      <c r="O31" t="s">
        <v>82</v>
      </c>
      <c r="P31" t="str">
        <f>"STORES                        "</f>
        <v xml:space="preserve">STORES                        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  <c r="Z31">
        <v>0</v>
      </c>
      <c r="AA31">
        <v>0</v>
      </c>
      <c r="AB31">
        <v>0</v>
      </c>
      <c r="AC31">
        <v>0</v>
      </c>
      <c r="AD31">
        <v>0</v>
      </c>
      <c r="AE31">
        <v>0</v>
      </c>
      <c r="AF31">
        <v>0</v>
      </c>
      <c r="AG31">
        <v>5.87</v>
      </c>
      <c r="AH31">
        <v>0</v>
      </c>
      <c r="AI31">
        <v>0</v>
      </c>
      <c r="AJ31">
        <v>0</v>
      </c>
      <c r="AK31">
        <v>0</v>
      </c>
      <c r="AL31">
        <v>0</v>
      </c>
      <c r="AM31">
        <v>0</v>
      </c>
      <c r="AN31">
        <v>0</v>
      </c>
      <c r="AO31">
        <v>0</v>
      </c>
      <c r="AP31">
        <v>0</v>
      </c>
      <c r="AQ31">
        <v>43.7</v>
      </c>
      <c r="AR31">
        <v>0</v>
      </c>
      <c r="AS31">
        <v>0</v>
      </c>
      <c r="AT31">
        <v>0</v>
      </c>
      <c r="AU31">
        <v>0</v>
      </c>
      <c r="AV31">
        <v>0</v>
      </c>
      <c r="AW31">
        <v>0</v>
      </c>
      <c r="AX31">
        <v>0</v>
      </c>
      <c r="AY31">
        <v>0</v>
      </c>
      <c r="AZ31">
        <v>0</v>
      </c>
      <c r="BA31">
        <v>0</v>
      </c>
      <c r="BB31">
        <v>0</v>
      </c>
      <c r="BC31">
        <v>0</v>
      </c>
      <c r="BD31">
        <v>0</v>
      </c>
      <c r="BE31">
        <v>0</v>
      </c>
      <c r="BF31">
        <v>0</v>
      </c>
      <c r="BG31">
        <v>0</v>
      </c>
      <c r="BH31">
        <v>1</v>
      </c>
      <c r="BI31">
        <v>4.8</v>
      </c>
      <c r="BJ31">
        <v>12.2</v>
      </c>
      <c r="BK31">
        <v>13</v>
      </c>
      <c r="BL31">
        <v>143.55000000000001</v>
      </c>
      <c r="BM31">
        <v>21.53</v>
      </c>
      <c r="BN31">
        <v>165.08</v>
      </c>
      <c r="BO31">
        <v>165.08</v>
      </c>
      <c r="BQ31" t="s">
        <v>104</v>
      </c>
      <c r="BR31" t="s">
        <v>108</v>
      </c>
      <c r="BS31" s="3">
        <v>45874</v>
      </c>
      <c r="BT31" s="4">
        <v>0.48888888888888887</v>
      </c>
      <c r="BU31" t="s">
        <v>201</v>
      </c>
      <c r="BV31" t="s">
        <v>86</v>
      </c>
      <c r="BY31">
        <v>61007.519999999997</v>
      </c>
      <c r="BZ31" t="s">
        <v>87</v>
      </c>
      <c r="CA31" t="s">
        <v>107</v>
      </c>
      <c r="CC31" t="s">
        <v>103</v>
      </c>
      <c r="CD31">
        <v>4017</v>
      </c>
      <c r="CE31" t="s">
        <v>89</v>
      </c>
      <c r="CF31" s="3">
        <v>45874</v>
      </c>
      <c r="CI31">
        <v>1</v>
      </c>
      <c r="CJ31">
        <v>1</v>
      </c>
      <c r="CK31">
        <v>41</v>
      </c>
      <c r="CL31" t="s">
        <v>90</v>
      </c>
    </row>
    <row r="32" spans="1:90" x14ac:dyDescent="0.3">
      <c r="A32" t="s">
        <v>72</v>
      </c>
      <c r="B32" t="s">
        <v>73</v>
      </c>
      <c r="C32" t="s">
        <v>74</v>
      </c>
      <c r="E32" t="str">
        <f>"009944536229"</f>
        <v>009944536229</v>
      </c>
      <c r="F32" s="3">
        <v>45873</v>
      </c>
      <c r="G32">
        <v>202605</v>
      </c>
      <c r="H32" t="s">
        <v>75</v>
      </c>
      <c r="I32" t="s">
        <v>76</v>
      </c>
      <c r="J32" t="s">
        <v>77</v>
      </c>
      <c r="K32" t="s">
        <v>78</v>
      </c>
      <c r="L32" t="s">
        <v>113</v>
      </c>
      <c r="M32" t="s">
        <v>114</v>
      </c>
      <c r="N32" t="s">
        <v>77</v>
      </c>
      <c r="O32" t="s">
        <v>82</v>
      </c>
      <c r="P32" t="str">
        <f>"STORES                        "</f>
        <v xml:space="preserve">STORES                        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  <c r="Z32">
        <v>0</v>
      </c>
      <c r="AA32">
        <v>0</v>
      </c>
      <c r="AB32">
        <v>0</v>
      </c>
      <c r="AC32">
        <v>0</v>
      </c>
      <c r="AD32">
        <v>0</v>
      </c>
      <c r="AE32">
        <v>0</v>
      </c>
      <c r="AF32">
        <v>0</v>
      </c>
      <c r="AG32">
        <v>5.87</v>
      </c>
      <c r="AH32">
        <v>0</v>
      </c>
      <c r="AI32">
        <v>0</v>
      </c>
      <c r="AJ32">
        <v>0</v>
      </c>
      <c r="AK32">
        <v>0</v>
      </c>
      <c r="AL32">
        <v>0</v>
      </c>
      <c r="AM32">
        <v>0</v>
      </c>
      <c r="AN32">
        <v>0</v>
      </c>
      <c r="AO32">
        <v>0</v>
      </c>
      <c r="AP32">
        <v>0</v>
      </c>
      <c r="AQ32">
        <v>96.02</v>
      </c>
      <c r="AR32">
        <v>0</v>
      </c>
      <c r="AS32">
        <v>0</v>
      </c>
      <c r="AT32">
        <v>0</v>
      </c>
      <c r="AU32">
        <v>0</v>
      </c>
      <c r="AV32">
        <v>0</v>
      </c>
      <c r="AW32">
        <v>0</v>
      </c>
      <c r="AX32">
        <v>0</v>
      </c>
      <c r="AY32">
        <v>0</v>
      </c>
      <c r="AZ32">
        <v>0</v>
      </c>
      <c r="BA32">
        <v>0</v>
      </c>
      <c r="BB32">
        <v>0</v>
      </c>
      <c r="BC32">
        <v>0</v>
      </c>
      <c r="BD32">
        <v>0</v>
      </c>
      <c r="BE32">
        <v>0</v>
      </c>
      <c r="BF32">
        <v>0</v>
      </c>
      <c r="BG32">
        <v>0</v>
      </c>
      <c r="BH32">
        <v>1</v>
      </c>
      <c r="BI32">
        <v>16.7</v>
      </c>
      <c r="BJ32">
        <v>43.7</v>
      </c>
      <c r="BK32">
        <v>44</v>
      </c>
      <c r="BL32">
        <v>308.39</v>
      </c>
      <c r="BM32">
        <v>46.26</v>
      </c>
      <c r="BN32">
        <v>354.65</v>
      </c>
      <c r="BO32">
        <v>354.65</v>
      </c>
      <c r="BQ32" t="s">
        <v>108</v>
      </c>
      <c r="BR32" t="s">
        <v>108</v>
      </c>
      <c r="BS32" s="3">
        <v>45876</v>
      </c>
      <c r="BT32" s="4">
        <v>0.65</v>
      </c>
      <c r="BU32" t="s">
        <v>202</v>
      </c>
      <c r="BV32" t="s">
        <v>86</v>
      </c>
      <c r="BY32">
        <v>218665.3</v>
      </c>
      <c r="BZ32" t="s">
        <v>87</v>
      </c>
      <c r="CA32" t="s">
        <v>203</v>
      </c>
      <c r="CC32" t="s">
        <v>114</v>
      </c>
      <c r="CD32">
        <v>6045</v>
      </c>
      <c r="CE32" t="s">
        <v>89</v>
      </c>
      <c r="CF32" s="3">
        <v>45876</v>
      </c>
      <c r="CI32">
        <v>3</v>
      </c>
      <c r="CJ32">
        <v>3</v>
      </c>
      <c r="CK32">
        <v>41</v>
      </c>
      <c r="CL32" t="s">
        <v>90</v>
      </c>
    </row>
    <row r="33" spans="1:90" x14ac:dyDescent="0.3">
      <c r="A33" t="s">
        <v>72</v>
      </c>
      <c r="B33" t="s">
        <v>73</v>
      </c>
      <c r="C33" t="s">
        <v>74</v>
      </c>
      <c r="E33" t="str">
        <f>"009942133598"</f>
        <v>009942133598</v>
      </c>
      <c r="F33" s="3">
        <v>45873</v>
      </c>
      <c r="G33">
        <v>202605</v>
      </c>
      <c r="H33" t="s">
        <v>75</v>
      </c>
      <c r="I33" t="s">
        <v>76</v>
      </c>
      <c r="J33" t="s">
        <v>77</v>
      </c>
      <c r="K33" t="s">
        <v>78</v>
      </c>
      <c r="L33" t="s">
        <v>135</v>
      </c>
      <c r="M33" t="s">
        <v>136</v>
      </c>
      <c r="N33" t="s">
        <v>204</v>
      </c>
      <c r="O33" t="s">
        <v>205</v>
      </c>
      <c r="P33" t="str">
        <f>"LOCKS                         "</f>
        <v xml:space="preserve">LOCKS                         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  <c r="Z33">
        <v>0</v>
      </c>
      <c r="AA33">
        <v>0</v>
      </c>
      <c r="AB33">
        <v>0</v>
      </c>
      <c r="AC33">
        <v>0</v>
      </c>
      <c r="AD33">
        <v>0</v>
      </c>
      <c r="AE33">
        <v>0</v>
      </c>
      <c r="AF33">
        <v>0</v>
      </c>
      <c r="AG33">
        <v>0</v>
      </c>
      <c r="AH33">
        <v>0</v>
      </c>
      <c r="AI33">
        <v>0</v>
      </c>
      <c r="AJ33">
        <v>0</v>
      </c>
      <c r="AK33">
        <v>0</v>
      </c>
      <c r="AL33">
        <v>0</v>
      </c>
      <c r="AM33">
        <v>0</v>
      </c>
      <c r="AN33">
        <v>0</v>
      </c>
      <c r="AO33">
        <v>0</v>
      </c>
      <c r="AP33">
        <v>0</v>
      </c>
      <c r="AQ33">
        <v>53.67</v>
      </c>
      <c r="AR33">
        <v>0</v>
      </c>
      <c r="AS33">
        <v>0</v>
      </c>
      <c r="AT33">
        <v>0</v>
      </c>
      <c r="AU33">
        <v>0</v>
      </c>
      <c r="AV33">
        <v>0</v>
      </c>
      <c r="AW33">
        <v>0</v>
      </c>
      <c r="AX33">
        <v>0</v>
      </c>
      <c r="AY33">
        <v>0</v>
      </c>
      <c r="AZ33">
        <v>0</v>
      </c>
      <c r="BA33">
        <v>0</v>
      </c>
      <c r="BB33">
        <v>0</v>
      </c>
      <c r="BC33">
        <v>0</v>
      </c>
      <c r="BD33">
        <v>0</v>
      </c>
      <c r="BE33">
        <v>0</v>
      </c>
      <c r="BF33">
        <v>0</v>
      </c>
      <c r="BG33">
        <v>0</v>
      </c>
      <c r="BH33">
        <v>1</v>
      </c>
      <c r="BI33">
        <v>0.8</v>
      </c>
      <c r="BJ33">
        <v>2.2999999999999998</v>
      </c>
      <c r="BK33">
        <v>2.5</v>
      </c>
      <c r="BL33">
        <v>169.09</v>
      </c>
      <c r="BM33">
        <v>25.36</v>
      </c>
      <c r="BN33">
        <v>194.45</v>
      </c>
      <c r="BO33">
        <v>194.45</v>
      </c>
      <c r="BQ33" t="s">
        <v>206</v>
      </c>
      <c r="BR33" t="s">
        <v>207</v>
      </c>
      <c r="BS33" s="3">
        <v>45874</v>
      </c>
      <c r="BT33" s="4">
        <v>0.48333333333333334</v>
      </c>
      <c r="BU33" t="s">
        <v>208</v>
      </c>
      <c r="BV33" t="s">
        <v>86</v>
      </c>
      <c r="BY33">
        <v>11396.7</v>
      </c>
      <c r="BZ33" t="s">
        <v>209</v>
      </c>
      <c r="CA33" t="s">
        <v>139</v>
      </c>
      <c r="CC33" t="s">
        <v>136</v>
      </c>
      <c r="CD33" s="5" t="s">
        <v>140</v>
      </c>
      <c r="CE33" t="s">
        <v>89</v>
      </c>
      <c r="CF33" s="3">
        <v>45874</v>
      </c>
      <c r="CI33">
        <v>1</v>
      </c>
      <c r="CJ33">
        <v>1</v>
      </c>
      <c r="CK33">
        <v>23</v>
      </c>
      <c r="CL33" t="s">
        <v>90</v>
      </c>
    </row>
    <row r="34" spans="1:90" x14ac:dyDescent="0.3">
      <c r="A34" t="s">
        <v>72</v>
      </c>
      <c r="B34" t="s">
        <v>73</v>
      </c>
      <c r="C34" t="s">
        <v>74</v>
      </c>
      <c r="E34" t="str">
        <f>"009941618775"</f>
        <v>009941618775</v>
      </c>
      <c r="F34" s="3">
        <v>45873</v>
      </c>
      <c r="G34">
        <v>202605</v>
      </c>
      <c r="H34" t="s">
        <v>75</v>
      </c>
      <c r="I34" t="s">
        <v>76</v>
      </c>
      <c r="J34" t="s">
        <v>77</v>
      </c>
      <c r="K34" t="s">
        <v>78</v>
      </c>
      <c r="L34" t="s">
        <v>91</v>
      </c>
      <c r="M34" t="s">
        <v>92</v>
      </c>
      <c r="N34" t="s">
        <v>109</v>
      </c>
      <c r="O34" t="s">
        <v>82</v>
      </c>
      <c r="P34" t="str">
        <f>"STORES                        "</f>
        <v xml:space="preserve">STORES                        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  <c r="Z34">
        <v>0</v>
      </c>
      <c r="AA34">
        <v>0</v>
      </c>
      <c r="AB34">
        <v>0</v>
      </c>
      <c r="AC34">
        <v>0</v>
      </c>
      <c r="AD34">
        <v>0</v>
      </c>
      <c r="AE34">
        <v>0</v>
      </c>
      <c r="AF34">
        <v>0</v>
      </c>
      <c r="AG34">
        <v>5.87</v>
      </c>
      <c r="AH34">
        <v>0</v>
      </c>
      <c r="AI34">
        <v>0</v>
      </c>
      <c r="AJ34">
        <v>0</v>
      </c>
      <c r="AK34">
        <v>0</v>
      </c>
      <c r="AL34">
        <v>0</v>
      </c>
      <c r="AM34">
        <v>0</v>
      </c>
      <c r="AN34">
        <v>0</v>
      </c>
      <c r="AO34">
        <v>0</v>
      </c>
      <c r="AP34">
        <v>0</v>
      </c>
      <c r="AQ34">
        <v>110.46</v>
      </c>
      <c r="AR34">
        <v>0</v>
      </c>
      <c r="AS34">
        <v>0</v>
      </c>
      <c r="AT34">
        <v>0</v>
      </c>
      <c r="AU34">
        <v>0</v>
      </c>
      <c r="AV34">
        <v>0</v>
      </c>
      <c r="AW34">
        <v>0</v>
      </c>
      <c r="AX34">
        <v>0</v>
      </c>
      <c r="AY34">
        <v>0</v>
      </c>
      <c r="AZ34">
        <v>0</v>
      </c>
      <c r="BA34">
        <v>0</v>
      </c>
      <c r="BB34">
        <v>0</v>
      </c>
      <c r="BC34">
        <v>0</v>
      </c>
      <c r="BD34">
        <v>0</v>
      </c>
      <c r="BE34">
        <v>0</v>
      </c>
      <c r="BF34">
        <v>0</v>
      </c>
      <c r="BG34">
        <v>0</v>
      </c>
      <c r="BH34">
        <v>1</v>
      </c>
      <c r="BI34">
        <v>40</v>
      </c>
      <c r="BJ34">
        <v>51.4</v>
      </c>
      <c r="BK34">
        <v>52</v>
      </c>
      <c r="BL34">
        <v>353.87</v>
      </c>
      <c r="BM34">
        <v>53.08</v>
      </c>
      <c r="BN34">
        <v>406.95</v>
      </c>
      <c r="BO34">
        <v>406.95</v>
      </c>
      <c r="BQ34" t="s">
        <v>110</v>
      </c>
      <c r="BR34" t="s">
        <v>108</v>
      </c>
      <c r="BS34" s="3">
        <v>45875</v>
      </c>
      <c r="BT34" s="4">
        <v>0.48333333333333334</v>
      </c>
      <c r="BU34" t="s">
        <v>111</v>
      </c>
      <c r="BV34" t="s">
        <v>86</v>
      </c>
      <c r="BY34">
        <v>256956</v>
      </c>
      <c r="BZ34" t="s">
        <v>87</v>
      </c>
      <c r="CA34" t="s">
        <v>112</v>
      </c>
      <c r="CC34" t="s">
        <v>92</v>
      </c>
      <c r="CD34">
        <v>6530</v>
      </c>
      <c r="CE34" t="s">
        <v>89</v>
      </c>
      <c r="CF34" s="3">
        <v>45875</v>
      </c>
      <c r="CI34">
        <v>3</v>
      </c>
      <c r="CJ34">
        <v>2</v>
      </c>
      <c r="CK34">
        <v>41</v>
      </c>
      <c r="CL34" t="s">
        <v>90</v>
      </c>
    </row>
    <row r="35" spans="1:90" x14ac:dyDescent="0.3">
      <c r="A35" t="s">
        <v>72</v>
      </c>
      <c r="B35" t="s">
        <v>73</v>
      </c>
      <c r="C35" t="s">
        <v>74</v>
      </c>
      <c r="E35" t="str">
        <f>"009944898142"</f>
        <v>009944898142</v>
      </c>
      <c r="F35" s="3">
        <v>45873</v>
      </c>
      <c r="G35">
        <v>202605</v>
      </c>
      <c r="H35" t="s">
        <v>113</v>
      </c>
      <c r="I35" t="s">
        <v>114</v>
      </c>
      <c r="J35" t="s">
        <v>210</v>
      </c>
      <c r="K35" t="s">
        <v>78</v>
      </c>
      <c r="L35" t="s">
        <v>211</v>
      </c>
      <c r="M35" t="s">
        <v>212</v>
      </c>
      <c r="N35" t="s">
        <v>77</v>
      </c>
      <c r="O35" t="s">
        <v>82</v>
      </c>
      <c r="P35" t="str">
        <f>"PLZ2404169537                 "</f>
        <v xml:space="preserve">PLZ2404169537                 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  <c r="Z35">
        <v>0</v>
      </c>
      <c r="AA35">
        <v>0</v>
      </c>
      <c r="AB35">
        <v>0</v>
      </c>
      <c r="AC35">
        <v>0</v>
      </c>
      <c r="AD35">
        <v>0</v>
      </c>
      <c r="AE35">
        <v>0</v>
      </c>
      <c r="AF35">
        <v>0</v>
      </c>
      <c r="AG35">
        <v>5.87</v>
      </c>
      <c r="AH35">
        <v>0</v>
      </c>
      <c r="AI35">
        <v>0</v>
      </c>
      <c r="AJ35">
        <v>0</v>
      </c>
      <c r="AK35">
        <v>0</v>
      </c>
      <c r="AL35">
        <v>0</v>
      </c>
      <c r="AM35">
        <v>0</v>
      </c>
      <c r="AN35">
        <v>0</v>
      </c>
      <c r="AO35">
        <v>0</v>
      </c>
      <c r="AP35">
        <v>0</v>
      </c>
      <c r="AQ35">
        <v>148.34</v>
      </c>
      <c r="AR35">
        <v>0</v>
      </c>
      <c r="AS35">
        <v>0</v>
      </c>
      <c r="AT35">
        <v>0</v>
      </c>
      <c r="AU35">
        <v>0</v>
      </c>
      <c r="AV35">
        <v>0</v>
      </c>
      <c r="AW35">
        <v>0</v>
      </c>
      <c r="AX35">
        <v>0</v>
      </c>
      <c r="AY35">
        <v>0</v>
      </c>
      <c r="AZ35">
        <v>0</v>
      </c>
      <c r="BA35">
        <v>0</v>
      </c>
      <c r="BB35">
        <v>0</v>
      </c>
      <c r="BC35">
        <v>0</v>
      </c>
      <c r="BD35">
        <v>0</v>
      </c>
      <c r="BE35">
        <v>0</v>
      </c>
      <c r="BF35">
        <v>0</v>
      </c>
      <c r="BG35">
        <v>0</v>
      </c>
      <c r="BH35">
        <v>2</v>
      </c>
      <c r="BI35">
        <v>40</v>
      </c>
      <c r="BJ35">
        <v>72.8</v>
      </c>
      <c r="BK35">
        <v>73</v>
      </c>
      <c r="BL35">
        <v>473.23</v>
      </c>
      <c r="BM35">
        <v>70.98</v>
      </c>
      <c r="BN35">
        <v>544.21</v>
      </c>
      <c r="BO35">
        <v>544.21</v>
      </c>
      <c r="BQ35" t="s">
        <v>213</v>
      </c>
      <c r="BR35" t="s">
        <v>214</v>
      </c>
      <c r="BS35" s="3">
        <v>45875</v>
      </c>
      <c r="BT35" s="4">
        <v>0.36458333333333331</v>
      </c>
      <c r="BU35" t="s">
        <v>215</v>
      </c>
      <c r="BV35" t="s">
        <v>86</v>
      </c>
      <c r="BY35">
        <v>182000</v>
      </c>
      <c r="BZ35" t="s">
        <v>87</v>
      </c>
      <c r="CC35" t="s">
        <v>212</v>
      </c>
      <c r="CD35">
        <v>5200</v>
      </c>
      <c r="CE35" t="s">
        <v>89</v>
      </c>
      <c r="CF35" s="3">
        <v>45875</v>
      </c>
      <c r="CI35">
        <v>2</v>
      </c>
      <c r="CJ35">
        <v>2</v>
      </c>
      <c r="CK35">
        <v>41</v>
      </c>
      <c r="CL35" t="s">
        <v>90</v>
      </c>
    </row>
    <row r="36" spans="1:90" x14ac:dyDescent="0.3">
      <c r="A36" t="s">
        <v>72</v>
      </c>
      <c r="B36" t="s">
        <v>73</v>
      </c>
      <c r="C36" t="s">
        <v>74</v>
      </c>
      <c r="E36" t="str">
        <f>"009944942330"</f>
        <v>009944942330</v>
      </c>
      <c r="F36" s="3">
        <v>45874</v>
      </c>
      <c r="G36">
        <v>202605</v>
      </c>
      <c r="H36" t="s">
        <v>216</v>
      </c>
      <c r="I36" t="s">
        <v>217</v>
      </c>
      <c r="J36" t="s">
        <v>93</v>
      </c>
      <c r="K36" t="s">
        <v>78</v>
      </c>
      <c r="L36" t="s">
        <v>98</v>
      </c>
      <c r="M36" t="s">
        <v>99</v>
      </c>
      <c r="N36" t="s">
        <v>77</v>
      </c>
      <c r="O36" t="s">
        <v>82</v>
      </c>
      <c r="P36" t="str">
        <f>"                              "</f>
        <v xml:space="preserve">                              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  <c r="Z36">
        <v>0</v>
      </c>
      <c r="AA36">
        <v>0</v>
      </c>
      <c r="AB36">
        <v>0</v>
      </c>
      <c r="AC36">
        <v>0</v>
      </c>
      <c r="AD36">
        <v>0</v>
      </c>
      <c r="AE36">
        <v>0</v>
      </c>
      <c r="AF36">
        <v>0</v>
      </c>
      <c r="AG36">
        <v>5.87</v>
      </c>
      <c r="AH36">
        <v>0</v>
      </c>
      <c r="AI36">
        <v>0</v>
      </c>
      <c r="AJ36">
        <v>0</v>
      </c>
      <c r="AK36">
        <v>0</v>
      </c>
      <c r="AL36">
        <v>0</v>
      </c>
      <c r="AM36">
        <v>0</v>
      </c>
      <c r="AN36">
        <v>0</v>
      </c>
      <c r="AO36">
        <v>0</v>
      </c>
      <c r="AP36">
        <v>0</v>
      </c>
      <c r="AQ36">
        <v>89.97</v>
      </c>
      <c r="AR36">
        <v>0</v>
      </c>
      <c r="AS36">
        <v>0</v>
      </c>
      <c r="AT36">
        <v>0</v>
      </c>
      <c r="AU36">
        <v>0</v>
      </c>
      <c r="AV36">
        <v>0</v>
      </c>
      <c r="AW36">
        <v>0</v>
      </c>
      <c r="AX36">
        <v>0</v>
      </c>
      <c r="AY36">
        <v>0</v>
      </c>
      <c r="AZ36">
        <v>0</v>
      </c>
      <c r="BA36">
        <v>0</v>
      </c>
      <c r="BB36">
        <v>0</v>
      </c>
      <c r="BC36">
        <v>0</v>
      </c>
      <c r="BD36">
        <v>0</v>
      </c>
      <c r="BE36">
        <v>0</v>
      </c>
      <c r="BF36">
        <v>0</v>
      </c>
      <c r="BG36">
        <v>0</v>
      </c>
      <c r="BH36">
        <v>1</v>
      </c>
      <c r="BI36">
        <v>9.6</v>
      </c>
      <c r="BJ36">
        <v>23.5</v>
      </c>
      <c r="BK36">
        <v>24</v>
      </c>
      <c r="BL36">
        <v>289.32</v>
      </c>
      <c r="BM36">
        <v>43.4</v>
      </c>
      <c r="BN36">
        <v>332.72</v>
      </c>
      <c r="BO36">
        <v>332.72</v>
      </c>
      <c r="BQ36" t="s">
        <v>100</v>
      </c>
      <c r="BR36" t="s">
        <v>218</v>
      </c>
      <c r="BS36" s="3">
        <v>45875</v>
      </c>
      <c r="BT36" s="4">
        <v>0.4548611111111111</v>
      </c>
      <c r="BU36" t="s">
        <v>101</v>
      </c>
      <c r="BV36" t="s">
        <v>86</v>
      </c>
      <c r="BY36">
        <v>117705</v>
      </c>
      <c r="CC36" t="s">
        <v>99</v>
      </c>
      <c r="CD36">
        <v>2054</v>
      </c>
      <c r="CE36" t="s">
        <v>179</v>
      </c>
      <c r="CF36" s="3">
        <v>45876</v>
      </c>
      <c r="CI36">
        <v>1</v>
      </c>
      <c r="CJ36">
        <v>1</v>
      </c>
      <c r="CK36">
        <v>43</v>
      </c>
      <c r="CL36" t="s">
        <v>90</v>
      </c>
    </row>
    <row r="37" spans="1:90" x14ac:dyDescent="0.3">
      <c r="A37" t="s">
        <v>72</v>
      </c>
      <c r="B37" t="s">
        <v>73</v>
      </c>
      <c r="C37" t="s">
        <v>74</v>
      </c>
      <c r="E37" t="str">
        <f>"009944761497"</f>
        <v>009944761497</v>
      </c>
      <c r="F37" s="3">
        <v>45874</v>
      </c>
      <c r="G37">
        <v>202605</v>
      </c>
      <c r="H37" t="s">
        <v>149</v>
      </c>
      <c r="I37" t="s">
        <v>150</v>
      </c>
      <c r="J37" t="s">
        <v>219</v>
      </c>
      <c r="K37" t="s">
        <v>78</v>
      </c>
      <c r="L37" t="s">
        <v>98</v>
      </c>
      <c r="M37" t="s">
        <v>99</v>
      </c>
      <c r="N37" t="s">
        <v>220</v>
      </c>
      <c r="O37" t="s">
        <v>82</v>
      </c>
      <c r="P37" t="str">
        <f>"                              "</f>
        <v xml:space="preserve">                              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  <c r="Z37">
        <v>0</v>
      </c>
      <c r="AA37">
        <v>0</v>
      </c>
      <c r="AB37">
        <v>0</v>
      </c>
      <c r="AC37">
        <v>0</v>
      </c>
      <c r="AD37">
        <v>0</v>
      </c>
      <c r="AE37">
        <v>0</v>
      </c>
      <c r="AF37">
        <v>0</v>
      </c>
      <c r="AG37">
        <v>5.87</v>
      </c>
      <c r="AH37">
        <v>0</v>
      </c>
      <c r="AI37">
        <v>0</v>
      </c>
      <c r="AJ37">
        <v>0</v>
      </c>
      <c r="AK37">
        <v>0</v>
      </c>
      <c r="AL37">
        <v>0</v>
      </c>
      <c r="AM37">
        <v>0</v>
      </c>
      <c r="AN37">
        <v>0</v>
      </c>
      <c r="AO37">
        <v>0</v>
      </c>
      <c r="AP37">
        <v>0</v>
      </c>
      <c r="AQ37">
        <v>43.7</v>
      </c>
      <c r="AR37">
        <v>0</v>
      </c>
      <c r="AS37">
        <v>0</v>
      </c>
      <c r="AT37">
        <v>0</v>
      </c>
      <c r="AU37">
        <v>0</v>
      </c>
      <c r="AV37">
        <v>0</v>
      </c>
      <c r="AW37">
        <v>0</v>
      </c>
      <c r="AX37">
        <v>0</v>
      </c>
      <c r="AY37">
        <v>0</v>
      </c>
      <c r="AZ37">
        <v>0</v>
      </c>
      <c r="BA37">
        <v>0</v>
      </c>
      <c r="BB37">
        <v>0</v>
      </c>
      <c r="BC37">
        <v>0</v>
      </c>
      <c r="BD37">
        <v>0</v>
      </c>
      <c r="BE37">
        <v>0</v>
      </c>
      <c r="BF37">
        <v>0</v>
      </c>
      <c r="BG37">
        <v>0</v>
      </c>
      <c r="BH37">
        <v>2</v>
      </c>
      <c r="BI37">
        <v>12</v>
      </c>
      <c r="BJ37">
        <v>9.4</v>
      </c>
      <c r="BK37">
        <v>12</v>
      </c>
      <c r="BL37">
        <v>143.55000000000001</v>
      </c>
      <c r="BM37">
        <v>21.53</v>
      </c>
      <c r="BN37">
        <v>165.08</v>
      </c>
      <c r="BO37">
        <v>165.08</v>
      </c>
      <c r="BQ37" t="s">
        <v>100</v>
      </c>
      <c r="BR37" t="s">
        <v>221</v>
      </c>
      <c r="BS37" s="3">
        <v>45875</v>
      </c>
      <c r="BT37" s="4">
        <v>0.41041666666666665</v>
      </c>
      <c r="BU37" t="s">
        <v>222</v>
      </c>
      <c r="BV37" t="s">
        <v>86</v>
      </c>
      <c r="BY37">
        <v>47000</v>
      </c>
      <c r="BZ37" t="s">
        <v>87</v>
      </c>
      <c r="CC37" t="s">
        <v>99</v>
      </c>
      <c r="CD37">
        <v>2145</v>
      </c>
      <c r="CE37" t="s">
        <v>97</v>
      </c>
      <c r="CF37" s="3">
        <v>45876</v>
      </c>
      <c r="CI37">
        <v>2</v>
      </c>
      <c r="CJ37">
        <v>1</v>
      </c>
      <c r="CK37">
        <v>41</v>
      </c>
      <c r="CL37" t="s">
        <v>90</v>
      </c>
    </row>
    <row r="38" spans="1:90" x14ac:dyDescent="0.3">
      <c r="A38" t="s">
        <v>72</v>
      </c>
      <c r="B38" t="s">
        <v>73</v>
      </c>
      <c r="C38" t="s">
        <v>74</v>
      </c>
      <c r="E38" t="str">
        <f>"009943787150"</f>
        <v>009943787150</v>
      </c>
      <c r="F38" s="3">
        <v>45874</v>
      </c>
      <c r="G38">
        <v>202605</v>
      </c>
      <c r="H38" t="s">
        <v>167</v>
      </c>
      <c r="I38" t="s">
        <v>168</v>
      </c>
      <c r="J38" t="s">
        <v>223</v>
      </c>
      <c r="K38" t="s">
        <v>78</v>
      </c>
      <c r="L38" t="s">
        <v>98</v>
      </c>
      <c r="M38" t="s">
        <v>99</v>
      </c>
      <c r="N38" t="s">
        <v>77</v>
      </c>
      <c r="O38" t="s">
        <v>82</v>
      </c>
      <c r="P38" t="str">
        <f>"083 601 5869                  "</f>
        <v xml:space="preserve">083 601 5869                  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  <c r="Z38">
        <v>0</v>
      </c>
      <c r="AA38">
        <v>0</v>
      </c>
      <c r="AB38">
        <v>0</v>
      </c>
      <c r="AC38">
        <v>0</v>
      </c>
      <c r="AD38">
        <v>0</v>
      </c>
      <c r="AE38">
        <v>0</v>
      </c>
      <c r="AF38">
        <v>0</v>
      </c>
      <c r="AG38">
        <v>5.87</v>
      </c>
      <c r="AH38">
        <v>0</v>
      </c>
      <c r="AI38">
        <v>0</v>
      </c>
      <c r="AJ38">
        <v>0</v>
      </c>
      <c r="AK38">
        <v>0</v>
      </c>
      <c r="AL38">
        <v>0</v>
      </c>
      <c r="AM38">
        <v>0</v>
      </c>
      <c r="AN38">
        <v>0</v>
      </c>
      <c r="AO38">
        <v>0</v>
      </c>
      <c r="AP38">
        <v>0</v>
      </c>
      <c r="AQ38">
        <v>565.32000000000005</v>
      </c>
      <c r="AR38">
        <v>0</v>
      </c>
      <c r="AS38">
        <v>0</v>
      </c>
      <c r="AT38">
        <v>0</v>
      </c>
      <c r="AU38">
        <v>0</v>
      </c>
      <c r="AV38">
        <v>0</v>
      </c>
      <c r="AW38">
        <v>0</v>
      </c>
      <c r="AX38">
        <v>0</v>
      </c>
      <c r="AY38">
        <v>0</v>
      </c>
      <c r="AZ38">
        <v>0</v>
      </c>
      <c r="BA38">
        <v>0</v>
      </c>
      <c r="BB38">
        <v>0</v>
      </c>
      <c r="BC38">
        <v>0</v>
      </c>
      <c r="BD38">
        <v>0</v>
      </c>
      <c r="BE38">
        <v>0</v>
      </c>
      <c r="BF38">
        <v>0</v>
      </c>
      <c r="BG38">
        <v>0</v>
      </c>
      <c r="BH38">
        <v>6</v>
      </c>
      <c r="BI38">
        <v>125</v>
      </c>
      <c r="BJ38">
        <v>174.5</v>
      </c>
      <c r="BK38">
        <v>175</v>
      </c>
      <c r="BL38">
        <v>1786.94</v>
      </c>
      <c r="BM38">
        <v>268.04000000000002</v>
      </c>
      <c r="BN38">
        <v>2054.98</v>
      </c>
      <c r="BO38">
        <v>2054.98</v>
      </c>
      <c r="BQ38" t="s">
        <v>224</v>
      </c>
      <c r="BR38" t="s">
        <v>225</v>
      </c>
      <c r="BS38" s="3">
        <v>45875</v>
      </c>
      <c r="BT38" s="4">
        <v>0.4548611111111111</v>
      </c>
      <c r="BU38" t="s">
        <v>101</v>
      </c>
      <c r="BV38" t="s">
        <v>86</v>
      </c>
      <c r="BY38">
        <v>364743</v>
      </c>
      <c r="BZ38" t="s">
        <v>87</v>
      </c>
      <c r="CC38" t="s">
        <v>99</v>
      </c>
      <c r="CD38">
        <v>2196</v>
      </c>
      <c r="CE38" t="s">
        <v>226</v>
      </c>
      <c r="CF38" s="3">
        <v>45876</v>
      </c>
      <c r="CI38">
        <v>3</v>
      </c>
      <c r="CJ38">
        <v>1</v>
      </c>
      <c r="CK38">
        <v>43</v>
      </c>
      <c r="CL38" t="s">
        <v>90</v>
      </c>
    </row>
    <row r="39" spans="1:90" x14ac:dyDescent="0.3">
      <c r="A39" t="s">
        <v>72</v>
      </c>
      <c r="B39" t="s">
        <v>73</v>
      </c>
      <c r="C39" t="s">
        <v>74</v>
      </c>
      <c r="E39" t="str">
        <f>"009944645823"</f>
        <v>009944645823</v>
      </c>
      <c r="F39" s="3">
        <v>45874</v>
      </c>
      <c r="G39">
        <v>202605</v>
      </c>
      <c r="H39" t="s">
        <v>188</v>
      </c>
      <c r="I39" t="s">
        <v>189</v>
      </c>
      <c r="J39" t="s">
        <v>77</v>
      </c>
      <c r="K39" t="s">
        <v>78</v>
      </c>
      <c r="L39" t="s">
        <v>190</v>
      </c>
      <c r="M39" t="s">
        <v>191</v>
      </c>
      <c r="N39" t="s">
        <v>227</v>
      </c>
      <c r="O39" t="s">
        <v>82</v>
      </c>
      <c r="P39" t="str">
        <f>"                              "</f>
        <v xml:space="preserve">                              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  <c r="Z39">
        <v>0</v>
      </c>
      <c r="AA39">
        <v>0</v>
      </c>
      <c r="AB39">
        <v>0</v>
      </c>
      <c r="AC39">
        <v>0</v>
      </c>
      <c r="AD39">
        <v>0</v>
      </c>
      <c r="AE39">
        <v>0</v>
      </c>
      <c r="AF39">
        <v>0</v>
      </c>
      <c r="AG39">
        <v>5.87</v>
      </c>
      <c r="AH39">
        <v>0</v>
      </c>
      <c r="AI39">
        <v>0</v>
      </c>
      <c r="AJ39">
        <v>0</v>
      </c>
      <c r="AK39">
        <v>0</v>
      </c>
      <c r="AL39">
        <v>0</v>
      </c>
      <c r="AM39">
        <v>0</v>
      </c>
      <c r="AN39">
        <v>0</v>
      </c>
      <c r="AO39">
        <v>0</v>
      </c>
      <c r="AP39">
        <v>0</v>
      </c>
      <c r="AQ39">
        <v>61.64</v>
      </c>
      <c r="AR39">
        <v>0</v>
      </c>
      <c r="AS39">
        <v>0</v>
      </c>
      <c r="AT39">
        <v>0</v>
      </c>
      <c r="AU39">
        <v>0</v>
      </c>
      <c r="AV39">
        <v>0</v>
      </c>
      <c r="AW39">
        <v>0</v>
      </c>
      <c r="AX39">
        <v>0</v>
      </c>
      <c r="AY39">
        <v>0</v>
      </c>
      <c r="AZ39">
        <v>0</v>
      </c>
      <c r="BA39">
        <v>0</v>
      </c>
      <c r="BB39">
        <v>0</v>
      </c>
      <c r="BC39">
        <v>0</v>
      </c>
      <c r="BD39">
        <v>0</v>
      </c>
      <c r="BE39">
        <v>0</v>
      </c>
      <c r="BF39">
        <v>0</v>
      </c>
      <c r="BG39">
        <v>0</v>
      </c>
      <c r="BH39">
        <v>1</v>
      </c>
      <c r="BI39">
        <v>2.1</v>
      </c>
      <c r="BJ39">
        <v>10.199999999999999</v>
      </c>
      <c r="BK39">
        <v>11</v>
      </c>
      <c r="BL39">
        <v>200.06</v>
      </c>
      <c r="BM39">
        <v>30.01</v>
      </c>
      <c r="BN39">
        <v>230.07</v>
      </c>
      <c r="BO39">
        <v>230.07</v>
      </c>
      <c r="BQ39" t="s">
        <v>192</v>
      </c>
      <c r="BS39" s="3">
        <v>45877</v>
      </c>
      <c r="BT39" s="4">
        <v>0.44444444444444442</v>
      </c>
      <c r="BU39" t="s">
        <v>192</v>
      </c>
      <c r="BV39" t="s">
        <v>90</v>
      </c>
      <c r="BW39" t="s">
        <v>228</v>
      </c>
      <c r="BX39" t="s">
        <v>229</v>
      </c>
      <c r="BY39">
        <v>51198</v>
      </c>
      <c r="BZ39" t="s">
        <v>178</v>
      </c>
      <c r="CC39" t="s">
        <v>191</v>
      </c>
      <c r="CD39">
        <v>2570</v>
      </c>
      <c r="CE39" t="s">
        <v>97</v>
      </c>
      <c r="CF39" s="3">
        <v>45880</v>
      </c>
      <c r="CI39">
        <v>1</v>
      </c>
      <c r="CJ39">
        <v>3</v>
      </c>
      <c r="CK39">
        <v>43</v>
      </c>
      <c r="CL39" t="s">
        <v>90</v>
      </c>
    </row>
    <row r="40" spans="1:90" x14ac:dyDescent="0.3">
      <c r="A40" t="s">
        <v>72</v>
      </c>
      <c r="B40" t="s">
        <v>73</v>
      </c>
      <c r="C40" t="s">
        <v>74</v>
      </c>
      <c r="E40" t="str">
        <f>"009944820950"</f>
        <v>009944820950</v>
      </c>
      <c r="F40" s="3">
        <v>45874</v>
      </c>
      <c r="G40">
        <v>202605</v>
      </c>
      <c r="H40" t="s">
        <v>119</v>
      </c>
      <c r="I40" t="s">
        <v>120</v>
      </c>
      <c r="J40" t="s">
        <v>77</v>
      </c>
      <c r="K40" t="s">
        <v>78</v>
      </c>
      <c r="L40" t="s">
        <v>135</v>
      </c>
      <c r="M40" t="s">
        <v>136</v>
      </c>
      <c r="N40" t="s">
        <v>130</v>
      </c>
      <c r="O40" t="s">
        <v>82</v>
      </c>
      <c r="P40" t="str">
        <f>"                              "</f>
        <v xml:space="preserve">                              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  <c r="Y40">
        <v>0</v>
      </c>
      <c r="Z40">
        <v>0</v>
      </c>
      <c r="AA40">
        <v>0</v>
      </c>
      <c r="AB40">
        <v>0</v>
      </c>
      <c r="AC40">
        <v>0</v>
      </c>
      <c r="AD40">
        <v>0</v>
      </c>
      <c r="AE40">
        <v>0</v>
      </c>
      <c r="AF40">
        <v>0</v>
      </c>
      <c r="AG40">
        <v>5.87</v>
      </c>
      <c r="AH40">
        <v>0</v>
      </c>
      <c r="AI40">
        <v>0</v>
      </c>
      <c r="AJ40">
        <v>0</v>
      </c>
      <c r="AK40">
        <v>0</v>
      </c>
      <c r="AL40">
        <v>0</v>
      </c>
      <c r="AM40">
        <v>0</v>
      </c>
      <c r="AN40">
        <v>0</v>
      </c>
      <c r="AO40">
        <v>0</v>
      </c>
      <c r="AP40">
        <v>0</v>
      </c>
      <c r="AQ40">
        <v>123.87</v>
      </c>
      <c r="AR40">
        <v>0</v>
      </c>
      <c r="AS40">
        <v>0</v>
      </c>
      <c r="AT40">
        <v>0</v>
      </c>
      <c r="AU40">
        <v>0</v>
      </c>
      <c r="AV40">
        <v>0</v>
      </c>
      <c r="AW40">
        <v>0</v>
      </c>
      <c r="AX40">
        <v>0</v>
      </c>
      <c r="AY40">
        <v>0</v>
      </c>
      <c r="AZ40">
        <v>0</v>
      </c>
      <c r="BA40">
        <v>0</v>
      </c>
      <c r="BB40">
        <v>0</v>
      </c>
      <c r="BC40">
        <v>0</v>
      </c>
      <c r="BD40">
        <v>0</v>
      </c>
      <c r="BE40">
        <v>0</v>
      </c>
      <c r="BF40">
        <v>0</v>
      </c>
      <c r="BG40">
        <v>0</v>
      </c>
      <c r="BH40">
        <v>3</v>
      </c>
      <c r="BI40">
        <v>75</v>
      </c>
      <c r="BJ40">
        <v>47.4</v>
      </c>
      <c r="BK40">
        <v>75</v>
      </c>
      <c r="BL40">
        <v>396.13</v>
      </c>
      <c r="BM40">
        <v>59.42</v>
      </c>
      <c r="BN40">
        <v>455.55</v>
      </c>
      <c r="BO40">
        <v>455.55</v>
      </c>
      <c r="BQ40" t="s">
        <v>165</v>
      </c>
      <c r="BR40" t="s">
        <v>121</v>
      </c>
      <c r="BS40" s="3">
        <v>45875</v>
      </c>
      <c r="BT40" s="4">
        <v>0.51527777777777772</v>
      </c>
      <c r="BU40" t="s">
        <v>230</v>
      </c>
      <c r="BV40" t="s">
        <v>86</v>
      </c>
      <c r="BY40">
        <v>217450</v>
      </c>
      <c r="BZ40" t="s">
        <v>87</v>
      </c>
      <c r="CA40" t="s">
        <v>139</v>
      </c>
      <c r="CC40" t="s">
        <v>136</v>
      </c>
      <c r="CD40" s="5" t="s">
        <v>140</v>
      </c>
      <c r="CE40" t="s">
        <v>97</v>
      </c>
      <c r="CF40" s="3">
        <v>45876</v>
      </c>
      <c r="CI40">
        <v>1</v>
      </c>
      <c r="CJ40">
        <v>1</v>
      </c>
      <c r="CK40">
        <v>44</v>
      </c>
      <c r="CL40" t="s">
        <v>90</v>
      </c>
    </row>
    <row r="41" spans="1:90" x14ac:dyDescent="0.3">
      <c r="A41" t="s">
        <v>72</v>
      </c>
      <c r="B41" t="s">
        <v>73</v>
      </c>
      <c r="C41" t="s">
        <v>74</v>
      </c>
      <c r="E41" t="str">
        <f>"009944820949"</f>
        <v>009944820949</v>
      </c>
      <c r="F41" s="3">
        <v>45874</v>
      </c>
      <c r="G41">
        <v>202605</v>
      </c>
      <c r="H41" t="s">
        <v>119</v>
      </c>
      <c r="I41" t="s">
        <v>120</v>
      </c>
      <c r="J41" t="s">
        <v>77</v>
      </c>
      <c r="K41" t="s">
        <v>78</v>
      </c>
      <c r="L41" t="s">
        <v>98</v>
      </c>
      <c r="M41" t="s">
        <v>99</v>
      </c>
      <c r="N41" t="s">
        <v>77</v>
      </c>
      <c r="O41" t="s">
        <v>82</v>
      </c>
      <c r="P41" t="str">
        <f>"                              "</f>
        <v xml:space="preserve">                              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  <c r="Z41">
        <v>0</v>
      </c>
      <c r="AA41">
        <v>0</v>
      </c>
      <c r="AB41">
        <v>0</v>
      </c>
      <c r="AC41">
        <v>0</v>
      </c>
      <c r="AD41">
        <v>0</v>
      </c>
      <c r="AE41">
        <v>0</v>
      </c>
      <c r="AF41">
        <v>0</v>
      </c>
      <c r="AG41">
        <v>5.87</v>
      </c>
      <c r="AH41">
        <v>0</v>
      </c>
      <c r="AI41">
        <v>0</v>
      </c>
      <c r="AJ41">
        <v>0</v>
      </c>
      <c r="AK41">
        <v>0</v>
      </c>
      <c r="AL41">
        <v>0</v>
      </c>
      <c r="AM41">
        <v>0</v>
      </c>
      <c r="AN41">
        <v>0</v>
      </c>
      <c r="AO41">
        <v>0</v>
      </c>
      <c r="AP41">
        <v>0</v>
      </c>
      <c r="AQ41">
        <v>43.7</v>
      </c>
      <c r="AR41">
        <v>0</v>
      </c>
      <c r="AS41">
        <v>0</v>
      </c>
      <c r="AT41">
        <v>0</v>
      </c>
      <c r="AU41">
        <v>0</v>
      </c>
      <c r="AV41">
        <v>0</v>
      </c>
      <c r="AW41">
        <v>0</v>
      </c>
      <c r="AX41">
        <v>0</v>
      </c>
      <c r="AY41">
        <v>0</v>
      </c>
      <c r="AZ41">
        <v>0</v>
      </c>
      <c r="BA41">
        <v>0</v>
      </c>
      <c r="BB41">
        <v>0</v>
      </c>
      <c r="BC41">
        <v>0</v>
      </c>
      <c r="BD41">
        <v>0</v>
      </c>
      <c r="BE41">
        <v>0</v>
      </c>
      <c r="BF41">
        <v>0</v>
      </c>
      <c r="BG41">
        <v>0</v>
      </c>
      <c r="BH41">
        <v>1</v>
      </c>
      <c r="BI41">
        <v>1</v>
      </c>
      <c r="BJ41">
        <v>0.2</v>
      </c>
      <c r="BK41">
        <v>1</v>
      </c>
      <c r="BL41">
        <v>143.55000000000001</v>
      </c>
      <c r="BM41">
        <v>21.53</v>
      </c>
      <c r="BN41">
        <v>165.08</v>
      </c>
      <c r="BO41">
        <v>165.08</v>
      </c>
      <c r="BQ41" t="s">
        <v>231</v>
      </c>
      <c r="BR41" t="s">
        <v>121</v>
      </c>
      <c r="BS41" s="3">
        <v>45875</v>
      </c>
      <c r="BT41" s="4">
        <v>0.41041666666666665</v>
      </c>
      <c r="BU41" t="s">
        <v>232</v>
      </c>
      <c r="BV41" t="s">
        <v>86</v>
      </c>
      <c r="BY41">
        <v>1200</v>
      </c>
      <c r="BZ41" t="s">
        <v>87</v>
      </c>
      <c r="CC41" t="s">
        <v>99</v>
      </c>
      <c r="CD41">
        <v>2145</v>
      </c>
      <c r="CE41" t="s">
        <v>97</v>
      </c>
      <c r="CF41" s="3">
        <v>45876</v>
      </c>
      <c r="CI41">
        <v>1</v>
      </c>
      <c r="CJ41">
        <v>1</v>
      </c>
      <c r="CK41">
        <v>41</v>
      </c>
      <c r="CL41" t="s">
        <v>90</v>
      </c>
    </row>
    <row r="42" spans="1:90" x14ac:dyDescent="0.3">
      <c r="A42" t="s">
        <v>72</v>
      </c>
      <c r="B42" t="s">
        <v>73</v>
      </c>
      <c r="C42" t="s">
        <v>74</v>
      </c>
      <c r="E42" t="str">
        <f>"009944937884"</f>
        <v>009944937884</v>
      </c>
      <c r="F42" s="3">
        <v>45874</v>
      </c>
      <c r="G42">
        <v>202605</v>
      </c>
      <c r="H42" t="s">
        <v>233</v>
      </c>
      <c r="I42" t="s">
        <v>234</v>
      </c>
      <c r="J42" t="s">
        <v>77</v>
      </c>
      <c r="K42" t="s">
        <v>78</v>
      </c>
      <c r="L42" t="s">
        <v>158</v>
      </c>
      <c r="M42" t="s">
        <v>159</v>
      </c>
      <c r="N42" t="s">
        <v>160</v>
      </c>
      <c r="O42" t="s">
        <v>82</v>
      </c>
      <c r="P42" t="str">
        <f>"                              "</f>
        <v xml:space="preserve">                              </v>
      </c>
      <c r="Q42">
        <v>0</v>
      </c>
      <c r="R42">
        <v>0</v>
      </c>
      <c r="S42">
        <v>0</v>
      </c>
      <c r="T42">
        <v>0</v>
      </c>
      <c r="U42">
        <v>0</v>
      </c>
      <c r="V42">
        <v>0</v>
      </c>
      <c r="W42">
        <v>0</v>
      </c>
      <c r="X42">
        <v>0</v>
      </c>
      <c r="Y42">
        <v>0</v>
      </c>
      <c r="Z42">
        <v>0</v>
      </c>
      <c r="AA42">
        <v>0</v>
      </c>
      <c r="AB42">
        <v>0</v>
      </c>
      <c r="AC42">
        <v>0</v>
      </c>
      <c r="AD42">
        <v>0</v>
      </c>
      <c r="AE42">
        <v>0</v>
      </c>
      <c r="AF42">
        <v>0</v>
      </c>
      <c r="AG42">
        <v>5.87</v>
      </c>
      <c r="AH42">
        <v>0</v>
      </c>
      <c r="AI42">
        <v>0</v>
      </c>
      <c r="AJ42">
        <v>0</v>
      </c>
      <c r="AK42">
        <v>0</v>
      </c>
      <c r="AL42">
        <v>0</v>
      </c>
      <c r="AM42">
        <v>0</v>
      </c>
      <c r="AN42">
        <v>0</v>
      </c>
      <c r="AO42">
        <v>0</v>
      </c>
      <c r="AP42">
        <v>0</v>
      </c>
      <c r="AQ42">
        <v>61.64</v>
      </c>
      <c r="AR42">
        <v>0</v>
      </c>
      <c r="AS42">
        <v>0</v>
      </c>
      <c r="AT42">
        <v>0</v>
      </c>
      <c r="AU42">
        <v>0</v>
      </c>
      <c r="AV42">
        <v>0</v>
      </c>
      <c r="AW42">
        <v>0</v>
      </c>
      <c r="AX42">
        <v>0</v>
      </c>
      <c r="AY42">
        <v>0</v>
      </c>
      <c r="AZ42">
        <v>0</v>
      </c>
      <c r="BA42">
        <v>0</v>
      </c>
      <c r="BB42">
        <v>0</v>
      </c>
      <c r="BC42">
        <v>0</v>
      </c>
      <c r="BD42">
        <v>0</v>
      </c>
      <c r="BE42">
        <v>0</v>
      </c>
      <c r="BF42">
        <v>0</v>
      </c>
      <c r="BG42">
        <v>0</v>
      </c>
      <c r="BH42">
        <v>1</v>
      </c>
      <c r="BI42">
        <v>1</v>
      </c>
      <c r="BJ42">
        <v>1</v>
      </c>
      <c r="BK42">
        <v>1</v>
      </c>
      <c r="BL42">
        <v>200.06</v>
      </c>
      <c r="BM42">
        <v>30.01</v>
      </c>
      <c r="BN42">
        <v>230.07</v>
      </c>
      <c r="BO42">
        <v>230.07</v>
      </c>
      <c r="BQ42" t="s">
        <v>235</v>
      </c>
      <c r="BR42" t="s">
        <v>236</v>
      </c>
      <c r="BS42" s="3">
        <v>45877</v>
      </c>
      <c r="BT42" s="4">
        <v>0.46180555555555558</v>
      </c>
      <c r="BU42" t="s">
        <v>163</v>
      </c>
      <c r="BV42" t="s">
        <v>90</v>
      </c>
      <c r="BW42" t="s">
        <v>237</v>
      </c>
      <c r="BX42" t="s">
        <v>238</v>
      </c>
      <c r="BY42">
        <v>4900</v>
      </c>
      <c r="BZ42" t="s">
        <v>87</v>
      </c>
      <c r="CA42" t="s">
        <v>164</v>
      </c>
      <c r="CC42" t="s">
        <v>159</v>
      </c>
      <c r="CD42">
        <v>1724</v>
      </c>
      <c r="CE42" t="s">
        <v>97</v>
      </c>
      <c r="CF42" s="3">
        <v>45878</v>
      </c>
      <c r="CI42">
        <v>2</v>
      </c>
      <c r="CJ42">
        <v>3</v>
      </c>
      <c r="CK42">
        <v>43</v>
      </c>
      <c r="CL42" t="s">
        <v>90</v>
      </c>
    </row>
    <row r="43" spans="1:90" x14ac:dyDescent="0.3">
      <c r="A43" t="s">
        <v>72</v>
      </c>
      <c r="B43" t="s">
        <v>73</v>
      </c>
      <c r="C43" t="s">
        <v>74</v>
      </c>
      <c r="E43" t="str">
        <f>"009944813196"</f>
        <v>009944813196</v>
      </c>
      <c r="F43" s="3">
        <v>45874</v>
      </c>
      <c r="G43">
        <v>202605</v>
      </c>
      <c r="H43" t="s">
        <v>102</v>
      </c>
      <c r="I43" t="s">
        <v>103</v>
      </c>
      <c r="J43" t="s">
        <v>239</v>
      </c>
      <c r="K43" t="s">
        <v>78</v>
      </c>
      <c r="L43" t="s">
        <v>240</v>
      </c>
      <c r="M43" t="s">
        <v>241</v>
      </c>
      <c r="N43" t="s">
        <v>242</v>
      </c>
      <c r="O43" t="s">
        <v>82</v>
      </c>
      <c r="P43" t="str">
        <f>"DAILY                         "</f>
        <v xml:space="preserve">DAILY                         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0</v>
      </c>
      <c r="AD43">
        <v>0</v>
      </c>
      <c r="AE43">
        <v>0</v>
      </c>
      <c r="AF43">
        <v>0</v>
      </c>
      <c r="AG43">
        <v>5.87</v>
      </c>
      <c r="AH43">
        <v>0</v>
      </c>
      <c r="AI43">
        <v>0</v>
      </c>
      <c r="AJ43">
        <v>0</v>
      </c>
      <c r="AK43">
        <v>0</v>
      </c>
      <c r="AL43">
        <v>0</v>
      </c>
      <c r="AM43">
        <v>0</v>
      </c>
      <c r="AN43">
        <v>0</v>
      </c>
      <c r="AO43">
        <v>0</v>
      </c>
      <c r="AP43">
        <v>0</v>
      </c>
      <c r="AQ43">
        <v>215.89</v>
      </c>
      <c r="AR43">
        <v>0</v>
      </c>
      <c r="AS43">
        <v>0</v>
      </c>
      <c r="AT43">
        <v>0</v>
      </c>
      <c r="AU43">
        <v>0</v>
      </c>
      <c r="AV43">
        <v>0</v>
      </c>
      <c r="AW43">
        <v>0</v>
      </c>
      <c r="AX43">
        <v>0</v>
      </c>
      <c r="AY43">
        <v>0</v>
      </c>
      <c r="AZ43">
        <v>0</v>
      </c>
      <c r="BA43">
        <v>0</v>
      </c>
      <c r="BB43">
        <v>0</v>
      </c>
      <c r="BC43">
        <v>0</v>
      </c>
      <c r="BD43">
        <v>0</v>
      </c>
      <c r="BE43">
        <v>0</v>
      </c>
      <c r="BF43">
        <v>0</v>
      </c>
      <c r="BG43">
        <v>0</v>
      </c>
      <c r="BH43">
        <v>4</v>
      </c>
      <c r="BI43">
        <v>18.8</v>
      </c>
      <c r="BJ43">
        <v>64</v>
      </c>
      <c r="BK43">
        <v>64</v>
      </c>
      <c r="BL43">
        <v>686.04</v>
      </c>
      <c r="BM43">
        <v>102.91</v>
      </c>
      <c r="BN43">
        <v>788.95</v>
      </c>
      <c r="BO43">
        <v>788.95</v>
      </c>
      <c r="BQ43" t="s">
        <v>243</v>
      </c>
      <c r="BS43" s="3">
        <v>45875</v>
      </c>
      <c r="BT43" s="4">
        <v>0.47916666666666669</v>
      </c>
      <c r="BU43" t="s">
        <v>244</v>
      </c>
      <c r="BV43" t="s">
        <v>86</v>
      </c>
      <c r="BY43">
        <v>160000</v>
      </c>
      <c r="BZ43" t="s">
        <v>87</v>
      </c>
      <c r="CA43" t="s">
        <v>245</v>
      </c>
      <c r="CC43" t="s">
        <v>241</v>
      </c>
      <c r="CD43">
        <v>3370</v>
      </c>
      <c r="CE43" t="s">
        <v>89</v>
      </c>
      <c r="CF43" s="3">
        <v>45876</v>
      </c>
      <c r="CI43">
        <v>3</v>
      </c>
      <c r="CJ43">
        <v>1</v>
      </c>
      <c r="CK43">
        <v>43</v>
      </c>
      <c r="CL43" t="s">
        <v>90</v>
      </c>
    </row>
    <row r="44" spans="1:90" x14ac:dyDescent="0.3">
      <c r="A44" t="s">
        <v>72</v>
      </c>
      <c r="B44" t="s">
        <v>73</v>
      </c>
      <c r="C44" t="s">
        <v>74</v>
      </c>
      <c r="E44" t="str">
        <f>"009944318147"</f>
        <v>009944318147</v>
      </c>
      <c r="F44" s="3">
        <v>45874</v>
      </c>
      <c r="G44">
        <v>202605</v>
      </c>
      <c r="H44" t="s">
        <v>75</v>
      </c>
      <c r="I44" t="s">
        <v>76</v>
      </c>
      <c r="J44" t="s">
        <v>77</v>
      </c>
      <c r="K44" t="s">
        <v>78</v>
      </c>
      <c r="L44" t="s">
        <v>79</v>
      </c>
      <c r="M44" t="s">
        <v>80</v>
      </c>
      <c r="N44" t="s">
        <v>77</v>
      </c>
      <c r="O44" t="s">
        <v>82</v>
      </c>
      <c r="P44" t="str">
        <f>"STORES                        "</f>
        <v xml:space="preserve">STORES                        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  <c r="W44">
        <v>0</v>
      </c>
      <c r="X44">
        <v>0</v>
      </c>
      <c r="Y44">
        <v>0</v>
      </c>
      <c r="Z44">
        <v>0</v>
      </c>
      <c r="AA44">
        <v>0</v>
      </c>
      <c r="AB44">
        <v>0</v>
      </c>
      <c r="AC44">
        <v>0</v>
      </c>
      <c r="AD44">
        <v>0</v>
      </c>
      <c r="AE44">
        <v>0</v>
      </c>
      <c r="AF44">
        <v>0</v>
      </c>
      <c r="AG44">
        <v>5.87</v>
      </c>
      <c r="AH44">
        <v>0</v>
      </c>
      <c r="AI44">
        <v>0</v>
      </c>
      <c r="AJ44">
        <v>0</v>
      </c>
      <c r="AK44">
        <v>0</v>
      </c>
      <c r="AL44">
        <v>0</v>
      </c>
      <c r="AM44">
        <v>0</v>
      </c>
      <c r="AN44">
        <v>0</v>
      </c>
      <c r="AO44">
        <v>0</v>
      </c>
      <c r="AP44">
        <v>0</v>
      </c>
      <c r="AQ44">
        <v>43.7</v>
      </c>
      <c r="AR44">
        <v>0</v>
      </c>
      <c r="AS44">
        <v>0</v>
      </c>
      <c r="AT44">
        <v>0</v>
      </c>
      <c r="AU44">
        <v>0</v>
      </c>
      <c r="AV44">
        <v>0</v>
      </c>
      <c r="AW44">
        <v>0</v>
      </c>
      <c r="AX44">
        <v>0</v>
      </c>
      <c r="AY44">
        <v>0</v>
      </c>
      <c r="AZ44">
        <v>0</v>
      </c>
      <c r="BA44">
        <v>0</v>
      </c>
      <c r="BB44">
        <v>0</v>
      </c>
      <c r="BC44">
        <v>0</v>
      </c>
      <c r="BD44">
        <v>0</v>
      </c>
      <c r="BE44">
        <v>0</v>
      </c>
      <c r="BF44">
        <v>0</v>
      </c>
      <c r="BG44">
        <v>0</v>
      </c>
      <c r="BH44">
        <v>1</v>
      </c>
      <c r="BI44">
        <v>3.3</v>
      </c>
      <c r="BJ44">
        <v>11.9</v>
      </c>
      <c r="BK44">
        <v>12</v>
      </c>
      <c r="BL44">
        <v>143.55000000000001</v>
      </c>
      <c r="BM44">
        <v>21.53</v>
      </c>
      <c r="BN44">
        <v>165.08</v>
      </c>
      <c r="BO44">
        <v>165.08</v>
      </c>
      <c r="BQ44" t="s">
        <v>83</v>
      </c>
      <c r="BR44" t="s">
        <v>108</v>
      </c>
      <c r="BS44" s="3">
        <v>45877</v>
      </c>
      <c r="BT44" s="4">
        <v>0.42430555555555555</v>
      </c>
      <c r="BU44" t="s">
        <v>246</v>
      </c>
      <c r="BV44" t="s">
        <v>86</v>
      </c>
      <c r="BY44">
        <v>59454.12</v>
      </c>
      <c r="BZ44" t="s">
        <v>87</v>
      </c>
      <c r="CC44" t="s">
        <v>80</v>
      </c>
      <c r="CD44">
        <v>7570</v>
      </c>
      <c r="CE44" t="s">
        <v>89</v>
      </c>
      <c r="CF44" s="3">
        <v>45880</v>
      </c>
      <c r="CI44">
        <v>3</v>
      </c>
      <c r="CJ44">
        <v>3</v>
      </c>
      <c r="CK44">
        <v>41</v>
      </c>
      <c r="CL44" t="s">
        <v>90</v>
      </c>
    </row>
    <row r="45" spans="1:90" x14ac:dyDescent="0.3">
      <c r="A45" t="s">
        <v>72</v>
      </c>
      <c r="B45" t="s">
        <v>73</v>
      </c>
      <c r="C45" t="s">
        <v>74</v>
      </c>
      <c r="E45" t="str">
        <f>"009944974177"</f>
        <v>009944974177</v>
      </c>
      <c r="F45" s="3">
        <v>45874</v>
      </c>
      <c r="G45">
        <v>202605</v>
      </c>
      <c r="H45" t="s">
        <v>75</v>
      </c>
      <c r="I45" t="s">
        <v>76</v>
      </c>
      <c r="J45" t="s">
        <v>77</v>
      </c>
      <c r="K45" t="s">
        <v>78</v>
      </c>
      <c r="L45" t="s">
        <v>102</v>
      </c>
      <c r="M45" t="s">
        <v>103</v>
      </c>
      <c r="N45" t="s">
        <v>77</v>
      </c>
      <c r="O45" t="s">
        <v>82</v>
      </c>
      <c r="P45" t="str">
        <f>"STORES                        "</f>
        <v xml:space="preserve">STORES                        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0</v>
      </c>
      <c r="Y45">
        <v>0</v>
      </c>
      <c r="Z45">
        <v>0</v>
      </c>
      <c r="AA45">
        <v>0</v>
      </c>
      <c r="AB45">
        <v>0</v>
      </c>
      <c r="AC45">
        <v>0</v>
      </c>
      <c r="AD45">
        <v>0</v>
      </c>
      <c r="AE45">
        <v>0</v>
      </c>
      <c r="AF45">
        <v>0</v>
      </c>
      <c r="AG45">
        <v>5.87</v>
      </c>
      <c r="AH45">
        <v>0</v>
      </c>
      <c r="AI45">
        <v>0</v>
      </c>
      <c r="AJ45">
        <v>0</v>
      </c>
      <c r="AK45">
        <v>0</v>
      </c>
      <c r="AL45">
        <v>0</v>
      </c>
      <c r="AM45">
        <v>0</v>
      </c>
      <c r="AN45">
        <v>0</v>
      </c>
      <c r="AO45">
        <v>0</v>
      </c>
      <c r="AP45">
        <v>0</v>
      </c>
      <c r="AQ45">
        <v>43.7</v>
      </c>
      <c r="AR45">
        <v>0</v>
      </c>
      <c r="AS45">
        <v>0</v>
      </c>
      <c r="AT45">
        <v>0</v>
      </c>
      <c r="AU45">
        <v>0</v>
      </c>
      <c r="AV45">
        <v>0</v>
      </c>
      <c r="AW45">
        <v>0</v>
      </c>
      <c r="AX45">
        <v>0</v>
      </c>
      <c r="AY45">
        <v>0</v>
      </c>
      <c r="AZ45">
        <v>0</v>
      </c>
      <c r="BA45">
        <v>0</v>
      </c>
      <c r="BB45">
        <v>0</v>
      </c>
      <c r="BC45">
        <v>0</v>
      </c>
      <c r="BD45">
        <v>0</v>
      </c>
      <c r="BE45">
        <v>0</v>
      </c>
      <c r="BF45">
        <v>0</v>
      </c>
      <c r="BG45">
        <v>0</v>
      </c>
      <c r="BH45">
        <v>1</v>
      </c>
      <c r="BI45">
        <v>0.2</v>
      </c>
      <c r="BJ45">
        <v>1.3</v>
      </c>
      <c r="BK45">
        <v>2</v>
      </c>
      <c r="BL45">
        <v>143.55000000000001</v>
      </c>
      <c r="BM45">
        <v>21.53</v>
      </c>
      <c r="BN45">
        <v>165.08</v>
      </c>
      <c r="BO45">
        <v>165.08</v>
      </c>
      <c r="BQ45" t="s">
        <v>247</v>
      </c>
      <c r="BR45" t="s">
        <v>108</v>
      </c>
      <c r="BS45" s="3">
        <v>45876</v>
      </c>
      <c r="BT45" s="4">
        <v>0.40208333333333335</v>
      </c>
      <c r="BU45" t="s">
        <v>248</v>
      </c>
      <c r="BV45" t="s">
        <v>90</v>
      </c>
      <c r="BW45" t="s">
        <v>249</v>
      </c>
      <c r="BX45" t="s">
        <v>250</v>
      </c>
      <c r="BY45">
        <v>6440.04</v>
      </c>
      <c r="BZ45" t="s">
        <v>87</v>
      </c>
      <c r="CA45" t="s">
        <v>251</v>
      </c>
      <c r="CC45" t="s">
        <v>103</v>
      </c>
      <c r="CD45">
        <v>4017</v>
      </c>
      <c r="CE45" t="s">
        <v>89</v>
      </c>
      <c r="CF45" s="3">
        <v>45876</v>
      </c>
      <c r="CI45">
        <v>1</v>
      </c>
      <c r="CJ45">
        <v>2</v>
      </c>
      <c r="CK45">
        <v>41</v>
      </c>
      <c r="CL45" t="s">
        <v>90</v>
      </c>
    </row>
    <row r="46" spans="1:90" x14ac:dyDescent="0.3">
      <c r="A46" t="s">
        <v>72</v>
      </c>
      <c r="B46" t="s">
        <v>73</v>
      </c>
      <c r="C46" t="s">
        <v>74</v>
      </c>
      <c r="E46" t="str">
        <f>"009944536154"</f>
        <v>009944536154</v>
      </c>
      <c r="F46" s="3">
        <v>45874</v>
      </c>
      <c r="G46">
        <v>202605</v>
      </c>
      <c r="H46" t="s">
        <v>75</v>
      </c>
      <c r="I46" t="s">
        <v>76</v>
      </c>
      <c r="J46" t="s">
        <v>77</v>
      </c>
      <c r="K46" t="s">
        <v>78</v>
      </c>
      <c r="L46" t="s">
        <v>149</v>
      </c>
      <c r="M46" t="s">
        <v>150</v>
      </c>
      <c r="N46" t="s">
        <v>77</v>
      </c>
      <c r="O46" t="s">
        <v>82</v>
      </c>
      <c r="P46" t="str">
        <f>"SMALL SPARES                  "</f>
        <v xml:space="preserve">SMALL SPARES                  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0</v>
      </c>
      <c r="Z46">
        <v>0</v>
      </c>
      <c r="AA46">
        <v>0</v>
      </c>
      <c r="AB46">
        <v>0</v>
      </c>
      <c r="AC46">
        <v>0</v>
      </c>
      <c r="AD46">
        <v>0</v>
      </c>
      <c r="AE46">
        <v>0</v>
      </c>
      <c r="AF46">
        <v>0</v>
      </c>
      <c r="AG46">
        <v>5.87</v>
      </c>
      <c r="AH46">
        <v>0</v>
      </c>
      <c r="AI46">
        <v>0</v>
      </c>
      <c r="AJ46">
        <v>0</v>
      </c>
      <c r="AK46">
        <v>0</v>
      </c>
      <c r="AL46">
        <v>0</v>
      </c>
      <c r="AM46">
        <v>0</v>
      </c>
      <c r="AN46">
        <v>0</v>
      </c>
      <c r="AO46">
        <v>0</v>
      </c>
      <c r="AP46">
        <v>0</v>
      </c>
      <c r="AQ46">
        <v>43.7</v>
      </c>
      <c r="AR46">
        <v>0</v>
      </c>
      <c r="AS46">
        <v>0</v>
      </c>
      <c r="AT46">
        <v>0</v>
      </c>
      <c r="AU46">
        <v>0</v>
      </c>
      <c r="AV46">
        <v>0</v>
      </c>
      <c r="AW46">
        <v>0</v>
      </c>
      <c r="AX46">
        <v>0</v>
      </c>
      <c r="AY46">
        <v>0</v>
      </c>
      <c r="AZ46">
        <v>0</v>
      </c>
      <c r="BA46">
        <v>0</v>
      </c>
      <c r="BB46">
        <v>0</v>
      </c>
      <c r="BC46">
        <v>0</v>
      </c>
      <c r="BD46">
        <v>0</v>
      </c>
      <c r="BE46">
        <v>0</v>
      </c>
      <c r="BF46">
        <v>0</v>
      </c>
      <c r="BG46">
        <v>0</v>
      </c>
      <c r="BH46">
        <v>1</v>
      </c>
      <c r="BI46">
        <v>1</v>
      </c>
      <c r="BJ46">
        <v>0.2</v>
      </c>
      <c r="BK46">
        <v>1</v>
      </c>
      <c r="BL46">
        <v>143.55000000000001</v>
      </c>
      <c r="BM46">
        <v>21.53</v>
      </c>
      <c r="BN46">
        <v>165.08</v>
      </c>
      <c r="BO46">
        <v>165.08</v>
      </c>
      <c r="BQ46" t="s">
        <v>183</v>
      </c>
      <c r="BR46" t="s">
        <v>108</v>
      </c>
      <c r="BS46" s="3">
        <v>45875</v>
      </c>
      <c r="BT46" s="4">
        <v>0.5</v>
      </c>
      <c r="BU46" t="s">
        <v>252</v>
      </c>
      <c r="BV46" t="s">
        <v>86</v>
      </c>
      <c r="BY46">
        <v>1200</v>
      </c>
      <c r="BZ46" t="s">
        <v>87</v>
      </c>
      <c r="CC46" t="s">
        <v>150</v>
      </c>
      <c r="CD46">
        <v>3200</v>
      </c>
      <c r="CE46" t="s">
        <v>89</v>
      </c>
      <c r="CF46" s="3">
        <v>45876</v>
      </c>
      <c r="CI46">
        <v>2</v>
      </c>
      <c r="CJ46">
        <v>1</v>
      </c>
      <c r="CK46">
        <v>41</v>
      </c>
      <c r="CL46" t="s">
        <v>90</v>
      </c>
    </row>
    <row r="47" spans="1:90" x14ac:dyDescent="0.3">
      <c r="A47" t="s">
        <v>72</v>
      </c>
      <c r="B47" t="s">
        <v>73</v>
      </c>
      <c r="C47" t="s">
        <v>74</v>
      </c>
      <c r="E47" t="str">
        <f>"009944588940"</f>
        <v>009944588940</v>
      </c>
      <c r="F47" s="3">
        <v>45874</v>
      </c>
      <c r="G47">
        <v>202605</v>
      </c>
      <c r="H47" t="s">
        <v>75</v>
      </c>
      <c r="I47" t="s">
        <v>76</v>
      </c>
      <c r="J47" t="s">
        <v>77</v>
      </c>
      <c r="K47" t="s">
        <v>78</v>
      </c>
      <c r="L47" t="s">
        <v>119</v>
      </c>
      <c r="M47" t="s">
        <v>120</v>
      </c>
      <c r="N47" t="s">
        <v>77</v>
      </c>
      <c r="O47" t="s">
        <v>82</v>
      </c>
      <c r="P47" t="str">
        <f>"STORES                        "</f>
        <v xml:space="preserve">STORES                        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  <c r="X47">
        <v>0</v>
      </c>
      <c r="Y47">
        <v>0</v>
      </c>
      <c r="Z47">
        <v>0</v>
      </c>
      <c r="AA47">
        <v>0</v>
      </c>
      <c r="AB47">
        <v>0</v>
      </c>
      <c r="AC47">
        <v>0</v>
      </c>
      <c r="AD47">
        <v>0</v>
      </c>
      <c r="AE47">
        <v>0</v>
      </c>
      <c r="AF47">
        <v>0</v>
      </c>
      <c r="AG47">
        <v>5.87</v>
      </c>
      <c r="AH47">
        <v>0</v>
      </c>
      <c r="AI47">
        <v>0</v>
      </c>
      <c r="AJ47">
        <v>0</v>
      </c>
      <c r="AK47">
        <v>0</v>
      </c>
      <c r="AL47">
        <v>0</v>
      </c>
      <c r="AM47">
        <v>0</v>
      </c>
      <c r="AN47">
        <v>0</v>
      </c>
      <c r="AO47">
        <v>0</v>
      </c>
      <c r="AP47">
        <v>0</v>
      </c>
      <c r="AQ47">
        <v>43.7</v>
      </c>
      <c r="AR47">
        <v>0</v>
      </c>
      <c r="AS47">
        <v>0</v>
      </c>
      <c r="AT47">
        <v>0</v>
      </c>
      <c r="AU47">
        <v>0</v>
      </c>
      <c r="AV47">
        <v>0</v>
      </c>
      <c r="AW47">
        <v>0</v>
      </c>
      <c r="AX47">
        <v>0</v>
      </c>
      <c r="AY47">
        <v>0</v>
      </c>
      <c r="AZ47">
        <v>0</v>
      </c>
      <c r="BA47">
        <v>0</v>
      </c>
      <c r="BB47">
        <v>0</v>
      </c>
      <c r="BC47">
        <v>0</v>
      </c>
      <c r="BD47">
        <v>0</v>
      </c>
      <c r="BE47">
        <v>0</v>
      </c>
      <c r="BF47">
        <v>0</v>
      </c>
      <c r="BG47">
        <v>0</v>
      </c>
      <c r="BH47">
        <v>1</v>
      </c>
      <c r="BI47">
        <v>6.4</v>
      </c>
      <c r="BJ47">
        <v>9.3000000000000007</v>
      </c>
      <c r="BK47">
        <v>10</v>
      </c>
      <c r="BL47">
        <v>143.55000000000001</v>
      </c>
      <c r="BM47">
        <v>21.53</v>
      </c>
      <c r="BN47">
        <v>165.08</v>
      </c>
      <c r="BO47">
        <v>165.08</v>
      </c>
      <c r="BQ47" t="s">
        <v>155</v>
      </c>
      <c r="BR47" t="s">
        <v>108</v>
      </c>
      <c r="BS47" s="3">
        <v>45875</v>
      </c>
      <c r="BT47" s="4">
        <v>0.46597222222222223</v>
      </c>
      <c r="BU47" t="s">
        <v>122</v>
      </c>
      <c r="BV47" t="s">
        <v>86</v>
      </c>
      <c r="BY47">
        <v>46453</v>
      </c>
      <c r="BZ47" t="s">
        <v>87</v>
      </c>
      <c r="CA47" t="s">
        <v>123</v>
      </c>
      <c r="CC47" t="s">
        <v>120</v>
      </c>
      <c r="CD47" s="5" t="s">
        <v>124</v>
      </c>
      <c r="CE47" t="s">
        <v>89</v>
      </c>
      <c r="CF47" s="3">
        <v>45875</v>
      </c>
      <c r="CI47">
        <v>1</v>
      </c>
      <c r="CJ47">
        <v>1</v>
      </c>
      <c r="CK47">
        <v>41</v>
      </c>
      <c r="CL47" t="s">
        <v>90</v>
      </c>
    </row>
    <row r="48" spans="1:90" x14ac:dyDescent="0.3">
      <c r="A48" t="s">
        <v>72</v>
      </c>
      <c r="B48" t="s">
        <v>73</v>
      </c>
      <c r="C48" t="s">
        <v>74</v>
      </c>
      <c r="E48" t="str">
        <f>"009944974176"</f>
        <v>009944974176</v>
      </c>
      <c r="F48" s="3">
        <v>45874</v>
      </c>
      <c r="G48">
        <v>202605</v>
      </c>
      <c r="H48" t="s">
        <v>75</v>
      </c>
      <c r="I48" t="s">
        <v>76</v>
      </c>
      <c r="J48" t="s">
        <v>77</v>
      </c>
      <c r="K48" t="s">
        <v>78</v>
      </c>
      <c r="L48" t="s">
        <v>102</v>
      </c>
      <c r="M48" t="s">
        <v>103</v>
      </c>
      <c r="N48" t="s">
        <v>77</v>
      </c>
      <c r="O48" t="s">
        <v>82</v>
      </c>
      <c r="P48" t="str">
        <f>"STORES                        "</f>
        <v xml:space="preserve">STORES                        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  <c r="X48">
        <v>0</v>
      </c>
      <c r="Y48">
        <v>0</v>
      </c>
      <c r="Z48">
        <v>0</v>
      </c>
      <c r="AA48">
        <v>0</v>
      </c>
      <c r="AB48">
        <v>0</v>
      </c>
      <c r="AC48">
        <v>0</v>
      </c>
      <c r="AD48">
        <v>0</v>
      </c>
      <c r="AE48">
        <v>0</v>
      </c>
      <c r="AF48">
        <v>0</v>
      </c>
      <c r="AG48">
        <v>5.87</v>
      </c>
      <c r="AH48">
        <v>0</v>
      </c>
      <c r="AI48">
        <v>0</v>
      </c>
      <c r="AJ48">
        <v>0</v>
      </c>
      <c r="AK48">
        <v>0</v>
      </c>
      <c r="AL48">
        <v>0</v>
      </c>
      <c r="AM48">
        <v>0</v>
      </c>
      <c r="AN48">
        <v>0</v>
      </c>
      <c r="AO48">
        <v>0</v>
      </c>
      <c r="AP48">
        <v>0</v>
      </c>
      <c r="AQ48">
        <v>449.65</v>
      </c>
      <c r="AR48">
        <v>0</v>
      </c>
      <c r="AS48">
        <v>0</v>
      </c>
      <c r="AT48">
        <v>0</v>
      </c>
      <c r="AU48">
        <v>0</v>
      </c>
      <c r="AV48">
        <v>0</v>
      </c>
      <c r="AW48">
        <v>0</v>
      </c>
      <c r="AX48">
        <v>0</v>
      </c>
      <c r="AY48">
        <v>0</v>
      </c>
      <c r="AZ48">
        <v>0</v>
      </c>
      <c r="BA48">
        <v>0</v>
      </c>
      <c r="BB48">
        <v>0</v>
      </c>
      <c r="BC48">
        <v>0</v>
      </c>
      <c r="BD48">
        <v>0</v>
      </c>
      <c r="BE48">
        <v>0</v>
      </c>
      <c r="BF48">
        <v>0</v>
      </c>
      <c r="BG48">
        <v>0</v>
      </c>
      <c r="BH48">
        <v>1</v>
      </c>
      <c r="BI48">
        <v>129</v>
      </c>
      <c r="BJ48">
        <v>240</v>
      </c>
      <c r="BK48">
        <v>240</v>
      </c>
      <c r="BL48">
        <v>1422.5</v>
      </c>
      <c r="BM48">
        <v>213.38</v>
      </c>
      <c r="BN48">
        <v>1635.88</v>
      </c>
      <c r="BO48">
        <v>1635.88</v>
      </c>
      <c r="BQ48" t="s">
        <v>104</v>
      </c>
      <c r="BR48" t="s">
        <v>108</v>
      </c>
      <c r="BS48" s="3">
        <v>45875</v>
      </c>
      <c r="BT48" s="4">
        <v>0.5</v>
      </c>
      <c r="BU48" t="s">
        <v>253</v>
      </c>
      <c r="BV48" t="s">
        <v>86</v>
      </c>
      <c r="BY48">
        <v>1200000</v>
      </c>
      <c r="BZ48" t="s">
        <v>87</v>
      </c>
      <c r="CC48" t="s">
        <v>103</v>
      </c>
      <c r="CD48">
        <v>4017</v>
      </c>
      <c r="CE48" t="s">
        <v>89</v>
      </c>
      <c r="CF48" s="3">
        <v>45876</v>
      </c>
      <c r="CI48">
        <v>1</v>
      </c>
      <c r="CJ48">
        <v>1</v>
      </c>
      <c r="CK48">
        <v>41</v>
      </c>
      <c r="CL48" t="s">
        <v>90</v>
      </c>
    </row>
    <row r="49" spans="1:90" x14ac:dyDescent="0.3">
      <c r="A49" t="s">
        <v>72</v>
      </c>
      <c r="B49" t="s">
        <v>73</v>
      </c>
      <c r="C49" t="s">
        <v>74</v>
      </c>
      <c r="E49" t="str">
        <f>"009941618774"</f>
        <v>009941618774</v>
      </c>
      <c r="F49" s="3">
        <v>45874</v>
      </c>
      <c r="G49">
        <v>202605</v>
      </c>
      <c r="H49" t="s">
        <v>75</v>
      </c>
      <c r="I49" t="s">
        <v>76</v>
      </c>
      <c r="J49" t="s">
        <v>77</v>
      </c>
      <c r="K49" t="s">
        <v>78</v>
      </c>
      <c r="L49" t="s">
        <v>91</v>
      </c>
      <c r="M49" t="s">
        <v>92</v>
      </c>
      <c r="N49" t="s">
        <v>109</v>
      </c>
      <c r="O49" t="s">
        <v>82</v>
      </c>
      <c r="P49" t="str">
        <f>"STORES                        "</f>
        <v xml:space="preserve">STORES                        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  <c r="Y49">
        <v>0</v>
      </c>
      <c r="Z49">
        <v>0</v>
      </c>
      <c r="AA49">
        <v>0</v>
      </c>
      <c r="AB49">
        <v>0</v>
      </c>
      <c r="AC49">
        <v>0</v>
      </c>
      <c r="AD49">
        <v>0</v>
      </c>
      <c r="AE49">
        <v>0</v>
      </c>
      <c r="AF49">
        <v>0</v>
      </c>
      <c r="AG49">
        <v>5.87</v>
      </c>
      <c r="AH49">
        <v>0</v>
      </c>
      <c r="AI49">
        <v>0</v>
      </c>
      <c r="AJ49">
        <v>0</v>
      </c>
      <c r="AK49">
        <v>0</v>
      </c>
      <c r="AL49">
        <v>0</v>
      </c>
      <c r="AM49">
        <v>0</v>
      </c>
      <c r="AN49">
        <v>0</v>
      </c>
      <c r="AO49">
        <v>0</v>
      </c>
      <c r="AP49">
        <v>0</v>
      </c>
      <c r="AQ49">
        <v>56.33</v>
      </c>
      <c r="AR49">
        <v>0</v>
      </c>
      <c r="AS49">
        <v>0</v>
      </c>
      <c r="AT49">
        <v>0</v>
      </c>
      <c r="AU49">
        <v>0</v>
      </c>
      <c r="AV49">
        <v>0</v>
      </c>
      <c r="AW49">
        <v>0</v>
      </c>
      <c r="AX49">
        <v>0</v>
      </c>
      <c r="AY49">
        <v>0</v>
      </c>
      <c r="AZ49">
        <v>0</v>
      </c>
      <c r="BA49">
        <v>0</v>
      </c>
      <c r="BB49">
        <v>0</v>
      </c>
      <c r="BC49">
        <v>0</v>
      </c>
      <c r="BD49">
        <v>0</v>
      </c>
      <c r="BE49">
        <v>0</v>
      </c>
      <c r="BF49">
        <v>0</v>
      </c>
      <c r="BG49">
        <v>0</v>
      </c>
      <c r="BH49">
        <v>1</v>
      </c>
      <c r="BI49">
        <v>21.9</v>
      </c>
      <c r="BJ49">
        <v>18.5</v>
      </c>
      <c r="BK49">
        <v>22</v>
      </c>
      <c r="BL49">
        <v>183.34</v>
      </c>
      <c r="BM49">
        <v>27.5</v>
      </c>
      <c r="BN49">
        <v>210.84</v>
      </c>
      <c r="BO49">
        <v>210.84</v>
      </c>
      <c r="BQ49" t="s">
        <v>110</v>
      </c>
      <c r="BR49" t="s">
        <v>108</v>
      </c>
      <c r="BS49" s="3">
        <v>45877</v>
      </c>
      <c r="BT49" s="4">
        <v>0.53819444444444442</v>
      </c>
      <c r="BU49" t="s">
        <v>111</v>
      </c>
      <c r="BV49" t="s">
        <v>86</v>
      </c>
      <c r="BY49">
        <v>92340</v>
      </c>
      <c r="BZ49" t="s">
        <v>87</v>
      </c>
      <c r="CA49" t="s">
        <v>112</v>
      </c>
      <c r="CC49" t="s">
        <v>92</v>
      </c>
      <c r="CD49">
        <v>6530</v>
      </c>
      <c r="CE49" t="s">
        <v>89</v>
      </c>
      <c r="CF49" s="3">
        <v>45877</v>
      </c>
      <c r="CI49">
        <v>3</v>
      </c>
      <c r="CJ49">
        <v>3</v>
      </c>
      <c r="CK49">
        <v>41</v>
      </c>
      <c r="CL49" t="s">
        <v>90</v>
      </c>
    </row>
    <row r="50" spans="1:90" x14ac:dyDescent="0.3">
      <c r="A50" t="s">
        <v>72</v>
      </c>
      <c r="B50" t="s">
        <v>73</v>
      </c>
      <c r="C50" t="s">
        <v>74</v>
      </c>
      <c r="E50" t="str">
        <f>"009942715408"</f>
        <v>009942715408</v>
      </c>
      <c r="F50" s="3">
        <v>45840</v>
      </c>
      <c r="G50">
        <v>202605</v>
      </c>
      <c r="H50" t="s">
        <v>119</v>
      </c>
      <c r="I50" t="s">
        <v>120</v>
      </c>
      <c r="J50" t="s">
        <v>77</v>
      </c>
      <c r="K50" t="s">
        <v>78</v>
      </c>
      <c r="L50" t="s">
        <v>119</v>
      </c>
      <c r="M50" t="s">
        <v>120</v>
      </c>
      <c r="N50" t="s">
        <v>77</v>
      </c>
      <c r="O50" t="s">
        <v>82</v>
      </c>
      <c r="P50" t="str">
        <f>"                              "</f>
        <v xml:space="preserve">                              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  <c r="Z50">
        <v>0</v>
      </c>
      <c r="AA50">
        <v>0</v>
      </c>
      <c r="AB50">
        <v>0</v>
      </c>
      <c r="AC50">
        <v>0</v>
      </c>
      <c r="AD50">
        <v>0</v>
      </c>
      <c r="AE50">
        <v>0</v>
      </c>
      <c r="AF50">
        <v>0</v>
      </c>
      <c r="AG50">
        <v>5.87</v>
      </c>
      <c r="AH50">
        <v>0</v>
      </c>
      <c r="AI50">
        <v>0</v>
      </c>
      <c r="AJ50">
        <v>0</v>
      </c>
      <c r="AK50">
        <v>0</v>
      </c>
      <c r="AL50">
        <v>0</v>
      </c>
      <c r="AM50">
        <v>0</v>
      </c>
      <c r="AN50">
        <v>0</v>
      </c>
      <c r="AO50">
        <v>0</v>
      </c>
      <c r="AP50">
        <v>0</v>
      </c>
      <c r="AQ50">
        <v>92.37</v>
      </c>
      <c r="AR50">
        <v>0</v>
      </c>
      <c r="AS50">
        <v>0</v>
      </c>
      <c r="AT50">
        <v>0</v>
      </c>
      <c r="AU50">
        <v>0</v>
      </c>
      <c r="AV50">
        <v>0</v>
      </c>
      <c r="AW50">
        <v>0</v>
      </c>
      <c r="AX50">
        <v>0</v>
      </c>
      <c r="AY50">
        <v>0</v>
      </c>
      <c r="AZ50">
        <v>0</v>
      </c>
      <c r="BA50">
        <v>0</v>
      </c>
      <c r="BB50">
        <v>0</v>
      </c>
      <c r="BC50">
        <v>0</v>
      </c>
      <c r="BD50">
        <v>0</v>
      </c>
      <c r="BE50">
        <v>0</v>
      </c>
      <c r="BF50">
        <v>0</v>
      </c>
      <c r="BG50">
        <v>0</v>
      </c>
      <c r="BH50">
        <v>1</v>
      </c>
      <c r="BI50">
        <v>10</v>
      </c>
      <c r="BJ50">
        <v>49.5</v>
      </c>
      <c r="BK50">
        <v>50</v>
      </c>
      <c r="BL50">
        <v>296.88</v>
      </c>
      <c r="BM50">
        <v>44.53</v>
      </c>
      <c r="BN50">
        <v>341.41</v>
      </c>
      <c r="BO50">
        <v>341.41</v>
      </c>
      <c r="BQ50" t="s">
        <v>254</v>
      </c>
      <c r="BR50" t="s">
        <v>165</v>
      </c>
      <c r="BS50" t="s">
        <v>97</v>
      </c>
      <c r="BV50" t="s">
        <v>90</v>
      </c>
      <c r="BY50">
        <v>247520</v>
      </c>
      <c r="BZ50" t="s">
        <v>127</v>
      </c>
      <c r="CC50" t="s">
        <v>120</v>
      </c>
      <c r="CD50" s="5" t="s">
        <v>124</v>
      </c>
      <c r="CE50" t="s">
        <v>97</v>
      </c>
      <c r="CF50" s="3">
        <v>45840</v>
      </c>
      <c r="CI50">
        <v>1</v>
      </c>
      <c r="CJ50" t="s">
        <v>97</v>
      </c>
      <c r="CK50">
        <v>44</v>
      </c>
      <c r="CL50" t="s">
        <v>90</v>
      </c>
    </row>
    <row r="51" spans="1:90" x14ac:dyDescent="0.3">
      <c r="A51" t="s">
        <v>72</v>
      </c>
      <c r="B51" t="s">
        <v>73</v>
      </c>
      <c r="C51" t="s">
        <v>74</v>
      </c>
      <c r="E51" t="str">
        <f>"009942715415"</f>
        <v>009942715415</v>
      </c>
      <c r="F51" s="3">
        <v>45861</v>
      </c>
      <c r="G51">
        <v>202605</v>
      </c>
      <c r="H51" t="s">
        <v>119</v>
      </c>
      <c r="I51" t="s">
        <v>120</v>
      </c>
      <c r="J51" t="s">
        <v>255</v>
      </c>
      <c r="K51" t="s">
        <v>78</v>
      </c>
      <c r="L51" t="s">
        <v>119</v>
      </c>
      <c r="M51" t="s">
        <v>120</v>
      </c>
      <c r="N51" t="s">
        <v>77</v>
      </c>
      <c r="O51" t="s">
        <v>82</v>
      </c>
      <c r="P51" t="str">
        <f>"                              "</f>
        <v xml:space="preserve">                              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0</v>
      </c>
      <c r="Y51">
        <v>0</v>
      </c>
      <c r="Z51">
        <v>0</v>
      </c>
      <c r="AA51">
        <v>0</v>
      </c>
      <c r="AB51">
        <v>0</v>
      </c>
      <c r="AC51">
        <v>0</v>
      </c>
      <c r="AD51">
        <v>0</v>
      </c>
      <c r="AE51">
        <v>0</v>
      </c>
      <c r="AF51">
        <v>0</v>
      </c>
      <c r="AG51">
        <v>5.87</v>
      </c>
      <c r="AH51">
        <v>0</v>
      </c>
      <c r="AI51">
        <v>0</v>
      </c>
      <c r="AJ51">
        <v>0</v>
      </c>
      <c r="AK51">
        <v>0</v>
      </c>
      <c r="AL51">
        <v>0</v>
      </c>
      <c r="AM51">
        <v>0</v>
      </c>
      <c r="AN51">
        <v>0</v>
      </c>
      <c r="AO51">
        <v>0</v>
      </c>
      <c r="AP51">
        <v>0</v>
      </c>
      <c r="AQ51">
        <v>75.989999999999995</v>
      </c>
      <c r="AR51">
        <v>0</v>
      </c>
      <c r="AS51">
        <v>0</v>
      </c>
      <c r="AT51">
        <v>0</v>
      </c>
      <c r="AU51">
        <v>0</v>
      </c>
      <c r="AV51">
        <v>0</v>
      </c>
      <c r="AW51">
        <v>0</v>
      </c>
      <c r="AX51">
        <v>0</v>
      </c>
      <c r="AY51">
        <v>0</v>
      </c>
      <c r="AZ51">
        <v>0</v>
      </c>
      <c r="BA51">
        <v>0</v>
      </c>
      <c r="BB51">
        <v>0</v>
      </c>
      <c r="BC51">
        <v>0</v>
      </c>
      <c r="BD51">
        <v>0</v>
      </c>
      <c r="BE51">
        <v>0</v>
      </c>
      <c r="BF51">
        <v>0</v>
      </c>
      <c r="BG51">
        <v>0</v>
      </c>
      <c r="BH51">
        <v>1</v>
      </c>
      <c r="BI51">
        <v>17</v>
      </c>
      <c r="BJ51">
        <v>36.6</v>
      </c>
      <c r="BK51">
        <v>37</v>
      </c>
      <c r="BL51">
        <v>245.27</v>
      </c>
      <c r="BM51">
        <v>36.79</v>
      </c>
      <c r="BN51">
        <v>282.06</v>
      </c>
      <c r="BO51">
        <v>282.06</v>
      </c>
      <c r="BQ51" t="s">
        <v>126</v>
      </c>
      <c r="BR51" t="s">
        <v>165</v>
      </c>
      <c r="BS51" s="3">
        <v>45862</v>
      </c>
      <c r="BT51" s="4">
        <v>0.50277777777777777</v>
      </c>
      <c r="BU51" t="s">
        <v>256</v>
      </c>
      <c r="BV51" t="s">
        <v>86</v>
      </c>
      <c r="BY51">
        <v>182910</v>
      </c>
      <c r="BZ51" t="s">
        <v>127</v>
      </c>
      <c r="CA51" t="s">
        <v>257</v>
      </c>
      <c r="CC51" t="s">
        <v>120</v>
      </c>
      <c r="CD51" s="5" t="s">
        <v>124</v>
      </c>
      <c r="CE51" t="s">
        <v>97</v>
      </c>
      <c r="CF51" s="3">
        <v>45862</v>
      </c>
      <c r="CI51">
        <v>1</v>
      </c>
      <c r="CJ51">
        <v>0</v>
      </c>
      <c r="CK51">
        <v>44</v>
      </c>
      <c r="CL51" t="s">
        <v>90</v>
      </c>
    </row>
    <row r="52" spans="1:90" x14ac:dyDescent="0.3">
      <c r="A52" t="s">
        <v>72</v>
      </c>
      <c r="B52" t="s">
        <v>73</v>
      </c>
      <c r="C52" t="s">
        <v>74</v>
      </c>
      <c r="E52" t="str">
        <f>"009944820937"</f>
        <v>009944820937</v>
      </c>
      <c r="F52" s="3">
        <v>45861</v>
      </c>
      <c r="G52">
        <v>202605</v>
      </c>
      <c r="H52" t="s">
        <v>119</v>
      </c>
      <c r="I52" t="s">
        <v>120</v>
      </c>
      <c r="J52" t="s">
        <v>77</v>
      </c>
      <c r="K52" t="s">
        <v>78</v>
      </c>
      <c r="L52" t="s">
        <v>135</v>
      </c>
      <c r="M52" t="s">
        <v>136</v>
      </c>
      <c r="N52" t="s">
        <v>130</v>
      </c>
      <c r="O52" t="s">
        <v>82</v>
      </c>
      <c r="P52" t="str">
        <f>"                              "</f>
        <v xml:space="preserve">                              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0</v>
      </c>
      <c r="Y52">
        <v>0</v>
      </c>
      <c r="Z52">
        <v>0</v>
      </c>
      <c r="AA52">
        <v>0</v>
      </c>
      <c r="AB52">
        <v>0</v>
      </c>
      <c r="AC52">
        <v>0</v>
      </c>
      <c r="AD52">
        <v>0</v>
      </c>
      <c r="AE52">
        <v>0</v>
      </c>
      <c r="AF52">
        <v>0</v>
      </c>
      <c r="AG52">
        <v>5.87</v>
      </c>
      <c r="AH52">
        <v>0</v>
      </c>
      <c r="AI52">
        <v>0</v>
      </c>
      <c r="AJ52">
        <v>0</v>
      </c>
      <c r="AK52">
        <v>0</v>
      </c>
      <c r="AL52">
        <v>0</v>
      </c>
      <c r="AM52">
        <v>0</v>
      </c>
      <c r="AN52">
        <v>0</v>
      </c>
      <c r="AO52">
        <v>0</v>
      </c>
      <c r="AP52">
        <v>0</v>
      </c>
      <c r="AQ52">
        <v>103.71</v>
      </c>
      <c r="AR52">
        <v>0</v>
      </c>
      <c r="AS52">
        <v>0</v>
      </c>
      <c r="AT52">
        <v>0</v>
      </c>
      <c r="AU52">
        <v>0</v>
      </c>
      <c r="AV52">
        <v>0</v>
      </c>
      <c r="AW52">
        <v>0</v>
      </c>
      <c r="AX52">
        <v>0</v>
      </c>
      <c r="AY52">
        <v>0</v>
      </c>
      <c r="AZ52">
        <v>0</v>
      </c>
      <c r="BA52">
        <v>0</v>
      </c>
      <c r="BB52">
        <v>0</v>
      </c>
      <c r="BC52">
        <v>0</v>
      </c>
      <c r="BD52">
        <v>0</v>
      </c>
      <c r="BE52">
        <v>0</v>
      </c>
      <c r="BF52">
        <v>0</v>
      </c>
      <c r="BG52">
        <v>0</v>
      </c>
      <c r="BH52">
        <v>2</v>
      </c>
      <c r="BI52">
        <v>29</v>
      </c>
      <c r="BJ52">
        <v>58.4</v>
      </c>
      <c r="BK52">
        <v>59</v>
      </c>
      <c r="BL52">
        <v>332.61</v>
      </c>
      <c r="BM52">
        <v>49.89</v>
      </c>
      <c r="BN52">
        <v>382.5</v>
      </c>
      <c r="BO52">
        <v>382.5</v>
      </c>
      <c r="BQ52" t="s">
        <v>165</v>
      </c>
      <c r="BR52" t="s">
        <v>121</v>
      </c>
      <c r="BS52" s="3">
        <v>45862</v>
      </c>
      <c r="BT52" s="4">
        <v>0.55000000000000004</v>
      </c>
      <c r="BU52" t="s">
        <v>208</v>
      </c>
      <c r="BV52" t="s">
        <v>86</v>
      </c>
      <c r="BY52">
        <v>292000</v>
      </c>
      <c r="BZ52" t="s">
        <v>127</v>
      </c>
      <c r="CA52" t="s">
        <v>139</v>
      </c>
      <c r="CC52" t="s">
        <v>136</v>
      </c>
      <c r="CD52" s="5" t="s">
        <v>140</v>
      </c>
      <c r="CE52" t="s">
        <v>97</v>
      </c>
      <c r="CF52" s="3">
        <v>45862</v>
      </c>
      <c r="CI52">
        <v>1</v>
      </c>
      <c r="CJ52">
        <v>1</v>
      </c>
      <c r="CK52">
        <v>44</v>
      </c>
      <c r="CL52" t="s">
        <v>90</v>
      </c>
    </row>
    <row r="53" spans="1:90" x14ac:dyDescent="0.3">
      <c r="A53" t="s">
        <v>72</v>
      </c>
      <c r="B53" t="s">
        <v>73</v>
      </c>
      <c r="C53" t="s">
        <v>74</v>
      </c>
      <c r="E53" t="str">
        <f>"009942537429"</f>
        <v>009942537429</v>
      </c>
      <c r="F53" s="3">
        <v>45869</v>
      </c>
      <c r="G53">
        <v>202605</v>
      </c>
      <c r="H53" t="s">
        <v>167</v>
      </c>
      <c r="I53" t="s">
        <v>168</v>
      </c>
      <c r="J53" t="s">
        <v>77</v>
      </c>
      <c r="K53" t="s">
        <v>78</v>
      </c>
      <c r="L53" t="s">
        <v>98</v>
      </c>
      <c r="M53" t="s">
        <v>99</v>
      </c>
      <c r="N53" t="s">
        <v>77</v>
      </c>
      <c r="O53" t="s">
        <v>82</v>
      </c>
      <c r="P53" t="str">
        <f>"LOCKS                         "</f>
        <v xml:space="preserve">LOCKS                         </v>
      </c>
      <c r="Q53">
        <v>0</v>
      </c>
      <c r="R53">
        <v>0</v>
      </c>
      <c r="S53">
        <v>0</v>
      </c>
      <c r="T53">
        <v>0</v>
      </c>
      <c r="U53">
        <v>0</v>
      </c>
      <c r="V53">
        <v>0</v>
      </c>
      <c r="W53">
        <v>0</v>
      </c>
      <c r="X53">
        <v>0</v>
      </c>
      <c r="Y53">
        <v>0</v>
      </c>
      <c r="Z53">
        <v>0</v>
      </c>
      <c r="AA53">
        <v>0</v>
      </c>
      <c r="AB53">
        <v>0</v>
      </c>
      <c r="AC53">
        <v>0</v>
      </c>
      <c r="AD53">
        <v>0</v>
      </c>
      <c r="AE53">
        <v>0</v>
      </c>
      <c r="AF53">
        <v>0</v>
      </c>
      <c r="AG53">
        <v>5.87</v>
      </c>
      <c r="AH53">
        <v>0</v>
      </c>
      <c r="AI53">
        <v>0</v>
      </c>
      <c r="AJ53">
        <v>0</v>
      </c>
      <c r="AK53">
        <v>0</v>
      </c>
      <c r="AL53">
        <v>0</v>
      </c>
      <c r="AM53">
        <v>0</v>
      </c>
      <c r="AN53">
        <v>0</v>
      </c>
      <c r="AO53">
        <v>0</v>
      </c>
      <c r="AP53">
        <v>0</v>
      </c>
      <c r="AQ53">
        <v>477.18</v>
      </c>
      <c r="AR53">
        <v>0</v>
      </c>
      <c r="AS53">
        <v>0</v>
      </c>
      <c r="AT53">
        <v>0</v>
      </c>
      <c r="AU53">
        <v>0</v>
      </c>
      <c r="AV53">
        <v>0</v>
      </c>
      <c r="AW53">
        <v>0</v>
      </c>
      <c r="AX53">
        <v>0</v>
      </c>
      <c r="AY53">
        <v>0</v>
      </c>
      <c r="AZ53">
        <v>0</v>
      </c>
      <c r="BA53">
        <v>0</v>
      </c>
      <c r="BB53">
        <v>0</v>
      </c>
      <c r="BC53">
        <v>0</v>
      </c>
      <c r="BD53">
        <v>0</v>
      </c>
      <c r="BE53">
        <v>0</v>
      </c>
      <c r="BF53">
        <v>0</v>
      </c>
      <c r="BG53">
        <v>0</v>
      </c>
      <c r="BH53">
        <v>5</v>
      </c>
      <c r="BI53">
        <v>120</v>
      </c>
      <c r="BJ53">
        <v>146.9</v>
      </c>
      <c r="BK53">
        <v>147</v>
      </c>
      <c r="BL53">
        <v>1509.24</v>
      </c>
      <c r="BM53">
        <v>226.39</v>
      </c>
      <c r="BN53">
        <v>1735.63</v>
      </c>
      <c r="BO53">
        <v>1735.63</v>
      </c>
      <c r="BQ53" t="s">
        <v>224</v>
      </c>
      <c r="BR53" t="s">
        <v>225</v>
      </c>
      <c r="BS53" s="3">
        <v>45870</v>
      </c>
      <c r="BT53" s="4">
        <v>0.36944444444444446</v>
      </c>
      <c r="BU53" t="s">
        <v>258</v>
      </c>
      <c r="BV53" t="s">
        <v>86</v>
      </c>
      <c r="BY53">
        <v>286250</v>
      </c>
      <c r="BZ53" t="s">
        <v>127</v>
      </c>
      <c r="CC53" t="s">
        <v>99</v>
      </c>
      <c r="CD53">
        <v>2196</v>
      </c>
      <c r="CE53" t="s">
        <v>226</v>
      </c>
      <c r="CF53" s="3">
        <v>45871</v>
      </c>
      <c r="CI53">
        <v>3</v>
      </c>
      <c r="CJ53">
        <v>1</v>
      </c>
      <c r="CK53">
        <v>43</v>
      </c>
      <c r="CL53" t="s">
        <v>90</v>
      </c>
    </row>
    <row r="54" spans="1:90" x14ac:dyDescent="0.3">
      <c r="A54" t="s">
        <v>72</v>
      </c>
      <c r="B54" t="s">
        <v>73</v>
      </c>
      <c r="C54" t="s">
        <v>74</v>
      </c>
      <c r="E54" t="str">
        <f>"009944654346"</f>
        <v>009944654346</v>
      </c>
      <c r="F54" s="3">
        <v>45874</v>
      </c>
      <c r="G54">
        <v>202605</v>
      </c>
      <c r="H54" t="s">
        <v>259</v>
      </c>
      <c r="I54" t="s">
        <v>260</v>
      </c>
      <c r="J54" t="s">
        <v>77</v>
      </c>
      <c r="K54" t="s">
        <v>78</v>
      </c>
      <c r="L54" t="s">
        <v>98</v>
      </c>
      <c r="M54" t="s">
        <v>99</v>
      </c>
      <c r="N54" t="s">
        <v>77</v>
      </c>
      <c r="O54" t="s">
        <v>82</v>
      </c>
      <c r="P54" t="str">
        <f>"                              "</f>
        <v xml:space="preserve">                              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  <c r="X54">
        <v>0</v>
      </c>
      <c r="Y54">
        <v>0</v>
      </c>
      <c r="Z54">
        <v>0</v>
      </c>
      <c r="AA54">
        <v>0</v>
      </c>
      <c r="AB54">
        <v>0</v>
      </c>
      <c r="AC54">
        <v>0</v>
      </c>
      <c r="AD54">
        <v>0</v>
      </c>
      <c r="AE54">
        <v>0</v>
      </c>
      <c r="AF54">
        <v>0</v>
      </c>
      <c r="AG54">
        <v>5.87</v>
      </c>
      <c r="AH54">
        <v>0</v>
      </c>
      <c r="AI54">
        <v>0</v>
      </c>
      <c r="AJ54">
        <v>0</v>
      </c>
      <c r="AK54">
        <v>0</v>
      </c>
      <c r="AL54">
        <v>0</v>
      </c>
      <c r="AM54">
        <v>0</v>
      </c>
      <c r="AN54">
        <v>0</v>
      </c>
      <c r="AO54">
        <v>0</v>
      </c>
      <c r="AP54">
        <v>0</v>
      </c>
      <c r="AQ54">
        <v>426.81</v>
      </c>
      <c r="AR54">
        <v>0</v>
      </c>
      <c r="AS54">
        <v>0</v>
      </c>
      <c r="AT54">
        <v>0</v>
      </c>
      <c r="AU54">
        <v>0</v>
      </c>
      <c r="AV54">
        <v>0</v>
      </c>
      <c r="AW54">
        <v>0</v>
      </c>
      <c r="AX54">
        <v>0</v>
      </c>
      <c r="AY54">
        <v>0</v>
      </c>
      <c r="AZ54">
        <v>0</v>
      </c>
      <c r="BA54">
        <v>0</v>
      </c>
      <c r="BB54">
        <v>0</v>
      </c>
      <c r="BC54">
        <v>0</v>
      </c>
      <c r="BD54">
        <v>0</v>
      </c>
      <c r="BE54">
        <v>0</v>
      </c>
      <c r="BF54">
        <v>0</v>
      </c>
      <c r="BG54">
        <v>0</v>
      </c>
      <c r="BH54">
        <v>2</v>
      </c>
      <c r="BI54">
        <v>63</v>
      </c>
      <c r="BJ54">
        <v>130.6</v>
      </c>
      <c r="BK54">
        <v>131</v>
      </c>
      <c r="BL54">
        <v>1350.55</v>
      </c>
      <c r="BM54">
        <v>202.58</v>
      </c>
      <c r="BN54">
        <v>1553.13</v>
      </c>
      <c r="BO54">
        <v>1553.13</v>
      </c>
      <c r="BQ54" t="s">
        <v>261</v>
      </c>
      <c r="BR54" t="s">
        <v>262</v>
      </c>
      <c r="BS54" s="3">
        <v>45876</v>
      </c>
      <c r="BT54" s="4">
        <v>0.41666666666666669</v>
      </c>
      <c r="BU54" t="s">
        <v>263</v>
      </c>
      <c r="BV54" t="s">
        <v>90</v>
      </c>
      <c r="BW54" t="s">
        <v>237</v>
      </c>
      <c r="BX54" t="s">
        <v>264</v>
      </c>
      <c r="BY54">
        <v>653016</v>
      </c>
      <c r="BZ54" t="s">
        <v>87</v>
      </c>
      <c r="CC54" t="s">
        <v>99</v>
      </c>
      <c r="CD54">
        <v>2196</v>
      </c>
      <c r="CE54" t="s">
        <v>97</v>
      </c>
      <c r="CF54" s="3">
        <v>45876</v>
      </c>
      <c r="CI54">
        <v>1</v>
      </c>
      <c r="CJ54">
        <v>2</v>
      </c>
      <c r="CK54">
        <v>43</v>
      </c>
      <c r="CL54" t="s">
        <v>90</v>
      </c>
    </row>
    <row r="55" spans="1:90" x14ac:dyDescent="0.3">
      <c r="A55" t="s">
        <v>72</v>
      </c>
      <c r="B55" t="s">
        <v>73</v>
      </c>
      <c r="C55" t="s">
        <v>74</v>
      </c>
      <c r="E55" t="str">
        <f>"009942715414"</f>
        <v>009942715414</v>
      </c>
      <c r="F55" s="3">
        <v>45875</v>
      </c>
      <c r="G55">
        <v>202605</v>
      </c>
      <c r="H55" t="s">
        <v>135</v>
      </c>
      <c r="I55" t="s">
        <v>136</v>
      </c>
      <c r="J55" t="s">
        <v>77</v>
      </c>
      <c r="K55" t="s">
        <v>78</v>
      </c>
      <c r="L55" t="s">
        <v>119</v>
      </c>
      <c r="M55" t="s">
        <v>120</v>
      </c>
      <c r="N55" t="s">
        <v>77</v>
      </c>
      <c r="O55" t="s">
        <v>82</v>
      </c>
      <c r="P55" t="str">
        <f>"                              "</f>
        <v xml:space="preserve">                              </v>
      </c>
      <c r="Q55">
        <v>0</v>
      </c>
      <c r="R55">
        <v>0</v>
      </c>
      <c r="S55">
        <v>0</v>
      </c>
      <c r="T55">
        <v>0</v>
      </c>
      <c r="U55">
        <v>0</v>
      </c>
      <c r="V55">
        <v>0</v>
      </c>
      <c r="W55">
        <v>0</v>
      </c>
      <c r="X55">
        <v>0</v>
      </c>
      <c r="Y55">
        <v>0</v>
      </c>
      <c r="Z55">
        <v>0</v>
      </c>
      <c r="AA55">
        <v>0</v>
      </c>
      <c r="AB55">
        <v>0</v>
      </c>
      <c r="AC55">
        <v>0</v>
      </c>
      <c r="AD55">
        <v>0</v>
      </c>
      <c r="AE55">
        <v>0</v>
      </c>
      <c r="AF55">
        <v>0</v>
      </c>
      <c r="AG55">
        <v>5.87</v>
      </c>
      <c r="AH55">
        <v>0</v>
      </c>
      <c r="AI55">
        <v>0</v>
      </c>
      <c r="AJ55">
        <v>0</v>
      </c>
      <c r="AK55">
        <v>0</v>
      </c>
      <c r="AL55">
        <v>0</v>
      </c>
      <c r="AM55">
        <v>0</v>
      </c>
      <c r="AN55">
        <v>0</v>
      </c>
      <c r="AO55">
        <v>0</v>
      </c>
      <c r="AP55">
        <v>0</v>
      </c>
      <c r="AQ55">
        <v>58.31</v>
      </c>
      <c r="AR55">
        <v>0</v>
      </c>
      <c r="AS55">
        <v>0</v>
      </c>
      <c r="AT55">
        <v>0</v>
      </c>
      <c r="AU55">
        <v>0</v>
      </c>
      <c r="AV55">
        <v>0</v>
      </c>
      <c r="AW55">
        <v>0</v>
      </c>
      <c r="AX55">
        <v>0</v>
      </c>
      <c r="AY55">
        <v>0</v>
      </c>
      <c r="AZ55">
        <v>0</v>
      </c>
      <c r="BA55">
        <v>0</v>
      </c>
      <c r="BB55">
        <v>0</v>
      </c>
      <c r="BC55">
        <v>0</v>
      </c>
      <c r="BD55">
        <v>0</v>
      </c>
      <c r="BE55">
        <v>0</v>
      </c>
      <c r="BF55">
        <v>0</v>
      </c>
      <c r="BG55">
        <v>0</v>
      </c>
      <c r="BH55">
        <v>1</v>
      </c>
      <c r="BI55">
        <v>22</v>
      </c>
      <c r="BJ55">
        <v>4.0999999999999996</v>
      </c>
      <c r="BK55">
        <v>22</v>
      </c>
      <c r="BL55">
        <v>186.94</v>
      </c>
      <c r="BM55">
        <v>28.04</v>
      </c>
      <c r="BN55">
        <v>214.98</v>
      </c>
      <c r="BO55">
        <v>214.98</v>
      </c>
      <c r="BQ55" t="s">
        <v>121</v>
      </c>
      <c r="BR55" t="s">
        <v>165</v>
      </c>
      <c r="BS55" s="3">
        <v>45875</v>
      </c>
      <c r="BT55" s="4">
        <v>0.46944444444444444</v>
      </c>
      <c r="BU55" t="s">
        <v>122</v>
      </c>
      <c r="BV55" t="s">
        <v>86</v>
      </c>
      <c r="BY55">
        <v>20706</v>
      </c>
      <c r="BZ55" t="s">
        <v>87</v>
      </c>
      <c r="CA55" t="s">
        <v>123</v>
      </c>
      <c r="CC55" t="s">
        <v>120</v>
      </c>
      <c r="CD55" s="5" t="s">
        <v>124</v>
      </c>
      <c r="CE55" t="s">
        <v>97</v>
      </c>
      <c r="CF55" s="3">
        <v>45875</v>
      </c>
      <c r="CI55">
        <v>1</v>
      </c>
      <c r="CJ55">
        <v>0</v>
      </c>
      <c r="CK55">
        <v>44</v>
      </c>
      <c r="CL55" t="s">
        <v>90</v>
      </c>
    </row>
    <row r="56" spans="1:90" x14ac:dyDescent="0.3">
      <c r="A56" t="s">
        <v>72</v>
      </c>
      <c r="B56" t="s">
        <v>73</v>
      </c>
      <c r="C56" t="s">
        <v>74</v>
      </c>
      <c r="E56" t="str">
        <f>"009945151576"</f>
        <v>009945151576</v>
      </c>
      <c r="F56" s="3">
        <v>45875</v>
      </c>
      <c r="G56">
        <v>202605</v>
      </c>
      <c r="H56" t="s">
        <v>216</v>
      </c>
      <c r="I56" t="s">
        <v>217</v>
      </c>
      <c r="J56" t="s">
        <v>93</v>
      </c>
      <c r="K56" t="s">
        <v>78</v>
      </c>
      <c r="L56" t="s">
        <v>259</v>
      </c>
      <c r="M56" t="s">
        <v>260</v>
      </c>
      <c r="N56" t="s">
        <v>265</v>
      </c>
      <c r="O56" t="s">
        <v>82</v>
      </c>
      <c r="P56" t="str">
        <f>"                              "</f>
        <v xml:space="preserve">                              </v>
      </c>
      <c r="Q56">
        <v>0</v>
      </c>
      <c r="R56">
        <v>0</v>
      </c>
      <c r="S56">
        <v>0</v>
      </c>
      <c r="T56">
        <v>0</v>
      </c>
      <c r="U56">
        <v>0</v>
      </c>
      <c r="V56">
        <v>0</v>
      </c>
      <c r="W56">
        <v>0</v>
      </c>
      <c r="X56">
        <v>0</v>
      </c>
      <c r="Y56">
        <v>0</v>
      </c>
      <c r="Z56">
        <v>0</v>
      </c>
      <c r="AA56">
        <v>0</v>
      </c>
      <c r="AB56">
        <v>0</v>
      </c>
      <c r="AC56">
        <v>0</v>
      </c>
      <c r="AD56">
        <v>0</v>
      </c>
      <c r="AE56">
        <v>0</v>
      </c>
      <c r="AF56">
        <v>0</v>
      </c>
      <c r="AG56">
        <v>5.87</v>
      </c>
      <c r="AH56">
        <v>0</v>
      </c>
      <c r="AI56">
        <v>0</v>
      </c>
      <c r="AJ56">
        <v>0</v>
      </c>
      <c r="AK56">
        <v>0</v>
      </c>
      <c r="AL56">
        <v>0</v>
      </c>
      <c r="AM56">
        <v>0</v>
      </c>
      <c r="AN56">
        <v>0</v>
      </c>
      <c r="AO56">
        <v>0</v>
      </c>
      <c r="AP56">
        <v>0</v>
      </c>
      <c r="AQ56">
        <v>62.96</v>
      </c>
      <c r="AR56">
        <v>0</v>
      </c>
      <c r="AS56">
        <v>0</v>
      </c>
      <c r="AT56">
        <v>0</v>
      </c>
      <c r="AU56">
        <v>0</v>
      </c>
      <c r="AV56">
        <v>0</v>
      </c>
      <c r="AW56">
        <v>0</v>
      </c>
      <c r="AX56">
        <v>0</v>
      </c>
      <c r="AY56">
        <v>0</v>
      </c>
      <c r="AZ56">
        <v>0</v>
      </c>
      <c r="BA56">
        <v>0</v>
      </c>
      <c r="BB56">
        <v>0</v>
      </c>
      <c r="BC56">
        <v>0</v>
      </c>
      <c r="BD56">
        <v>0</v>
      </c>
      <c r="BE56">
        <v>0</v>
      </c>
      <c r="BF56">
        <v>0</v>
      </c>
      <c r="BG56">
        <v>0</v>
      </c>
      <c r="BH56">
        <v>1</v>
      </c>
      <c r="BI56">
        <v>9.6999999999999993</v>
      </c>
      <c r="BJ56">
        <v>14.3</v>
      </c>
      <c r="BK56">
        <v>15</v>
      </c>
      <c r="BL56">
        <v>201.38</v>
      </c>
      <c r="BM56">
        <v>30.21</v>
      </c>
      <c r="BN56">
        <v>231.59</v>
      </c>
      <c r="BO56">
        <v>231.59</v>
      </c>
      <c r="BQ56" t="s">
        <v>262</v>
      </c>
      <c r="BR56" t="s">
        <v>218</v>
      </c>
      <c r="BS56" s="3">
        <v>45880</v>
      </c>
      <c r="BT56" s="4">
        <v>0.67222222222222228</v>
      </c>
      <c r="BU56" t="s">
        <v>262</v>
      </c>
      <c r="BV56" t="s">
        <v>90</v>
      </c>
      <c r="BW56" t="s">
        <v>237</v>
      </c>
      <c r="BX56" t="s">
        <v>266</v>
      </c>
      <c r="BY56">
        <v>71340</v>
      </c>
      <c r="CC56" t="s">
        <v>260</v>
      </c>
      <c r="CD56">
        <v>8446</v>
      </c>
      <c r="CE56" t="s">
        <v>179</v>
      </c>
      <c r="CF56" s="3">
        <v>45887</v>
      </c>
      <c r="CI56">
        <v>1</v>
      </c>
      <c r="CJ56">
        <v>3</v>
      </c>
      <c r="CK56">
        <v>43</v>
      </c>
      <c r="CL56" t="s">
        <v>90</v>
      </c>
    </row>
    <row r="57" spans="1:90" x14ac:dyDescent="0.3">
      <c r="A57" t="s">
        <v>72</v>
      </c>
      <c r="B57" t="s">
        <v>73</v>
      </c>
      <c r="C57" t="s">
        <v>74</v>
      </c>
      <c r="E57" t="str">
        <f>"009944645856"</f>
        <v>009944645856</v>
      </c>
      <c r="F57" s="3">
        <v>45875</v>
      </c>
      <c r="G57">
        <v>202605</v>
      </c>
      <c r="H57" t="s">
        <v>188</v>
      </c>
      <c r="I57" t="s">
        <v>189</v>
      </c>
      <c r="J57" t="s">
        <v>77</v>
      </c>
      <c r="K57" t="s">
        <v>78</v>
      </c>
      <c r="L57" t="s">
        <v>98</v>
      </c>
      <c r="M57" t="s">
        <v>99</v>
      </c>
      <c r="N57" t="s">
        <v>227</v>
      </c>
      <c r="O57" t="s">
        <v>82</v>
      </c>
      <c r="P57" t="str">
        <f>"                              "</f>
        <v xml:space="preserve">                              </v>
      </c>
      <c r="Q57">
        <v>0</v>
      </c>
      <c r="R57">
        <v>0</v>
      </c>
      <c r="S57">
        <v>0</v>
      </c>
      <c r="T57">
        <v>0</v>
      </c>
      <c r="U57">
        <v>0</v>
      </c>
      <c r="V57">
        <v>0</v>
      </c>
      <c r="W57">
        <v>0</v>
      </c>
      <c r="X57">
        <v>0</v>
      </c>
      <c r="Y57">
        <v>0</v>
      </c>
      <c r="Z57">
        <v>0</v>
      </c>
      <c r="AA57">
        <v>0</v>
      </c>
      <c r="AB57">
        <v>0</v>
      </c>
      <c r="AC57">
        <v>0</v>
      </c>
      <c r="AD57">
        <v>0</v>
      </c>
      <c r="AE57">
        <v>0</v>
      </c>
      <c r="AF57">
        <v>0</v>
      </c>
      <c r="AG57">
        <v>5.87</v>
      </c>
      <c r="AH57">
        <v>0</v>
      </c>
      <c r="AI57">
        <v>0</v>
      </c>
      <c r="AJ57">
        <v>0</v>
      </c>
      <c r="AK57">
        <v>0</v>
      </c>
      <c r="AL57">
        <v>0</v>
      </c>
      <c r="AM57">
        <v>0</v>
      </c>
      <c r="AN57">
        <v>0</v>
      </c>
      <c r="AO57">
        <v>0</v>
      </c>
      <c r="AP57">
        <v>0</v>
      </c>
      <c r="AQ57">
        <v>259.12</v>
      </c>
      <c r="AR57">
        <v>0</v>
      </c>
      <c r="AS57">
        <v>0</v>
      </c>
      <c r="AT57">
        <v>0</v>
      </c>
      <c r="AU57">
        <v>0</v>
      </c>
      <c r="AV57">
        <v>0</v>
      </c>
      <c r="AW57">
        <v>0</v>
      </c>
      <c r="AX57">
        <v>0</v>
      </c>
      <c r="AY57">
        <v>0</v>
      </c>
      <c r="AZ57">
        <v>0</v>
      </c>
      <c r="BA57">
        <v>0</v>
      </c>
      <c r="BB57">
        <v>0</v>
      </c>
      <c r="BC57">
        <v>0</v>
      </c>
      <c r="BD57">
        <v>0</v>
      </c>
      <c r="BE57">
        <v>0</v>
      </c>
      <c r="BF57">
        <v>0</v>
      </c>
      <c r="BG57">
        <v>0</v>
      </c>
      <c r="BH57">
        <v>3</v>
      </c>
      <c r="BI57">
        <v>73</v>
      </c>
      <c r="BJ57">
        <v>75.2</v>
      </c>
      <c r="BK57">
        <v>76</v>
      </c>
      <c r="BL57">
        <v>810.51</v>
      </c>
      <c r="BM57">
        <v>121.58</v>
      </c>
      <c r="BN57">
        <v>932.09</v>
      </c>
      <c r="BO57">
        <v>932.09</v>
      </c>
      <c r="BQ57" t="s">
        <v>100</v>
      </c>
      <c r="BR57" t="s">
        <v>193</v>
      </c>
      <c r="BS57" s="3">
        <v>45876</v>
      </c>
      <c r="BT57" s="4">
        <v>0.41666666666666669</v>
      </c>
      <c r="BU57" t="s">
        <v>267</v>
      </c>
      <c r="BV57" t="s">
        <v>86</v>
      </c>
      <c r="BY57">
        <v>376160</v>
      </c>
      <c r="BZ57" t="s">
        <v>87</v>
      </c>
      <c r="CC57" t="s">
        <v>99</v>
      </c>
      <c r="CD57">
        <v>2145</v>
      </c>
      <c r="CE57" t="s">
        <v>179</v>
      </c>
      <c r="CF57" s="3">
        <v>45876</v>
      </c>
      <c r="CI57">
        <v>1</v>
      </c>
      <c r="CJ57">
        <v>1</v>
      </c>
      <c r="CK57">
        <v>43</v>
      </c>
      <c r="CL57" t="s">
        <v>90</v>
      </c>
    </row>
    <row r="58" spans="1:90" x14ac:dyDescent="0.3">
      <c r="A58" t="s">
        <v>72</v>
      </c>
      <c r="B58" t="s">
        <v>73</v>
      </c>
      <c r="C58" t="s">
        <v>74</v>
      </c>
      <c r="E58" t="str">
        <f>"009944588939"</f>
        <v>009944588939</v>
      </c>
      <c r="F58" s="3">
        <v>45875</v>
      </c>
      <c r="G58">
        <v>202605</v>
      </c>
      <c r="H58" t="s">
        <v>75</v>
      </c>
      <c r="I58" t="s">
        <v>76</v>
      </c>
      <c r="J58" t="s">
        <v>77</v>
      </c>
      <c r="K58" t="s">
        <v>78</v>
      </c>
      <c r="L58" t="s">
        <v>119</v>
      </c>
      <c r="M58" t="s">
        <v>120</v>
      </c>
      <c r="N58" t="s">
        <v>77</v>
      </c>
      <c r="O58" t="s">
        <v>82</v>
      </c>
      <c r="P58" t="str">
        <f>"STORES                        "</f>
        <v xml:space="preserve">STORES                        </v>
      </c>
      <c r="Q58">
        <v>0</v>
      </c>
      <c r="R58">
        <v>0</v>
      </c>
      <c r="S58">
        <v>0</v>
      </c>
      <c r="T58">
        <v>0</v>
      </c>
      <c r="U58">
        <v>0</v>
      </c>
      <c r="V58">
        <v>0</v>
      </c>
      <c r="W58">
        <v>0</v>
      </c>
      <c r="X58">
        <v>0</v>
      </c>
      <c r="Y58">
        <v>0</v>
      </c>
      <c r="Z58">
        <v>0</v>
      </c>
      <c r="AA58">
        <v>0</v>
      </c>
      <c r="AB58">
        <v>0</v>
      </c>
      <c r="AC58">
        <v>0</v>
      </c>
      <c r="AD58">
        <v>0</v>
      </c>
      <c r="AE58">
        <v>0</v>
      </c>
      <c r="AF58">
        <v>0</v>
      </c>
      <c r="AG58">
        <v>5.87</v>
      </c>
      <c r="AH58">
        <v>0</v>
      </c>
      <c r="AI58">
        <v>0</v>
      </c>
      <c r="AJ58">
        <v>0</v>
      </c>
      <c r="AK58">
        <v>0</v>
      </c>
      <c r="AL58">
        <v>0</v>
      </c>
      <c r="AM58">
        <v>0</v>
      </c>
      <c r="AN58">
        <v>0</v>
      </c>
      <c r="AO58">
        <v>0</v>
      </c>
      <c r="AP58">
        <v>0</v>
      </c>
      <c r="AQ58">
        <v>44.64</v>
      </c>
      <c r="AR58">
        <v>0</v>
      </c>
      <c r="AS58">
        <v>0</v>
      </c>
      <c r="AT58">
        <v>0</v>
      </c>
      <c r="AU58">
        <v>0</v>
      </c>
      <c r="AV58">
        <v>0</v>
      </c>
      <c r="AW58">
        <v>0</v>
      </c>
      <c r="AX58">
        <v>0</v>
      </c>
      <c r="AY58">
        <v>0</v>
      </c>
      <c r="AZ58">
        <v>0</v>
      </c>
      <c r="BA58">
        <v>0</v>
      </c>
      <c r="BB58">
        <v>0</v>
      </c>
      <c r="BC58">
        <v>0</v>
      </c>
      <c r="BD58">
        <v>0</v>
      </c>
      <c r="BE58">
        <v>0</v>
      </c>
      <c r="BF58">
        <v>0</v>
      </c>
      <c r="BG58">
        <v>0</v>
      </c>
      <c r="BH58">
        <v>2</v>
      </c>
      <c r="BI58">
        <v>9.8000000000000007</v>
      </c>
      <c r="BJ58">
        <v>10.1</v>
      </c>
      <c r="BK58">
        <v>11</v>
      </c>
      <c r="BL58">
        <v>144.49</v>
      </c>
      <c r="BM58">
        <v>21.67</v>
      </c>
      <c r="BN58">
        <v>166.16</v>
      </c>
      <c r="BO58">
        <v>166.16</v>
      </c>
      <c r="BQ58" t="s">
        <v>121</v>
      </c>
      <c r="BR58" t="s">
        <v>84</v>
      </c>
      <c r="BS58" s="3">
        <v>45876</v>
      </c>
      <c r="BT58" s="4">
        <v>0.44722222222222224</v>
      </c>
      <c r="BU58" t="s">
        <v>122</v>
      </c>
      <c r="BV58" t="s">
        <v>86</v>
      </c>
      <c r="BY58">
        <v>50449.15</v>
      </c>
      <c r="BZ58" t="s">
        <v>87</v>
      </c>
      <c r="CA58" t="s">
        <v>123</v>
      </c>
      <c r="CC58" t="s">
        <v>120</v>
      </c>
      <c r="CD58" s="5" t="s">
        <v>268</v>
      </c>
      <c r="CE58" t="s">
        <v>89</v>
      </c>
      <c r="CF58" s="3">
        <v>45876</v>
      </c>
      <c r="CI58">
        <v>1</v>
      </c>
      <c r="CJ58">
        <v>1</v>
      </c>
      <c r="CK58">
        <v>41</v>
      </c>
      <c r="CL58" t="s">
        <v>90</v>
      </c>
    </row>
    <row r="59" spans="1:90" x14ac:dyDescent="0.3">
      <c r="A59" t="s">
        <v>72</v>
      </c>
      <c r="B59" t="s">
        <v>73</v>
      </c>
      <c r="C59" t="s">
        <v>74</v>
      </c>
      <c r="E59" t="str">
        <f>"009944318148"</f>
        <v>009944318148</v>
      </c>
      <c r="F59" s="3">
        <v>45875</v>
      </c>
      <c r="G59">
        <v>202605</v>
      </c>
      <c r="H59" t="s">
        <v>75</v>
      </c>
      <c r="I59" t="s">
        <v>76</v>
      </c>
      <c r="J59" t="s">
        <v>77</v>
      </c>
      <c r="K59" t="s">
        <v>78</v>
      </c>
      <c r="L59" t="s">
        <v>79</v>
      </c>
      <c r="M59" t="s">
        <v>80</v>
      </c>
      <c r="N59" t="s">
        <v>269</v>
      </c>
      <c r="O59" t="s">
        <v>82</v>
      </c>
      <c r="P59" t="str">
        <f>"STORES                        "</f>
        <v xml:space="preserve">STORES                        </v>
      </c>
      <c r="Q59">
        <v>0</v>
      </c>
      <c r="R59">
        <v>0</v>
      </c>
      <c r="S59">
        <v>0</v>
      </c>
      <c r="T59">
        <v>0</v>
      </c>
      <c r="U59">
        <v>0</v>
      </c>
      <c r="V59">
        <v>0</v>
      </c>
      <c r="W59">
        <v>0</v>
      </c>
      <c r="X59">
        <v>0</v>
      </c>
      <c r="Y59">
        <v>0</v>
      </c>
      <c r="Z59">
        <v>0</v>
      </c>
      <c r="AA59">
        <v>0</v>
      </c>
      <c r="AB59">
        <v>0</v>
      </c>
      <c r="AC59">
        <v>0</v>
      </c>
      <c r="AD59">
        <v>0</v>
      </c>
      <c r="AE59">
        <v>0</v>
      </c>
      <c r="AF59">
        <v>0</v>
      </c>
      <c r="AG59">
        <v>5.87</v>
      </c>
      <c r="AH59">
        <v>0</v>
      </c>
      <c r="AI59">
        <v>0</v>
      </c>
      <c r="AJ59">
        <v>0</v>
      </c>
      <c r="AK59">
        <v>0</v>
      </c>
      <c r="AL59">
        <v>0</v>
      </c>
      <c r="AM59">
        <v>0</v>
      </c>
      <c r="AN59">
        <v>0</v>
      </c>
      <c r="AO59">
        <v>0</v>
      </c>
      <c r="AP59">
        <v>0</v>
      </c>
      <c r="AQ59">
        <v>44.64</v>
      </c>
      <c r="AR59">
        <v>0</v>
      </c>
      <c r="AS59">
        <v>0</v>
      </c>
      <c r="AT59">
        <v>0</v>
      </c>
      <c r="AU59">
        <v>0</v>
      </c>
      <c r="AV59">
        <v>0</v>
      </c>
      <c r="AW59">
        <v>0</v>
      </c>
      <c r="AX59">
        <v>0</v>
      </c>
      <c r="AY59">
        <v>0</v>
      </c>
      <c r="AZ59">
        <v>0</v>
      </c>
      <c r="BA59">
        <v>0</v>
      </c>
      <c r="BB59">
        <v>0</v>
      </c>
      <c r="BC59">
        <v>0</v>
      </c>
      <c r="BD59">
        <v>0</v>
      </c>
      <c r="BE59">
        <v>0</v>
      </c>
      <c r="BF59">
        <v>0</v>
      </c>
      <c r="BG59">
        <v>0</v>
      </c>
      <c r="BH59">
        <v>1</v>
      </c>
      <c r="BI59">
        <v>1.5</v>
      </c>
      <c r="BJ59">
        <v>8.1999999999999993</v>
      </c>
      <c r="BK59">
        <v>9</v>
      </c>
      <c r="BL59">
        <v>144.49</v>
      </c>
      <c r="BM59">
        <v>21.67</v>
      </c>
      <c r="BN59">
        <v>166.16</v>
      </c>
      <c r="BO59">
        <v>166.16</v>
      </c>
      <c r="BP59" t="s">
        <v>270</v>
      </c>
      <c r="BQ59" t="s">
        <v>83</v>
      </c>
      <c r="BR59" t="s">
        <v>84</v>
      </c>
      <c r="BS59" s="3">
        <v>45877</v>
      </c>
      <c r="BT59" s="4">
        <v>0.6743055555555556</v>
      </c>
      <c r="BU59" t="s">
        <v>246</v>
      </c>
      <c r="BV59" t="s">
        <v>86</v>
      </c>
      <c r="BY59">
        <v>40867.199999999997</v>
      </c>
      <c r="BZ59" t="s">
        <v>87</v>
      </c>
      <c r="CC59" t="s">
        <v>80</v>
      </c>
      <c r="CD59">
        <v>7569</v>
      </c>
      <c r="CE59" t="s">
        <v>89</v>
      </c>
      <c r="CF59" s="3">
        <v>45880</v>
      </c>
      <c r="CI59">
        <v>3</v>
      </c>
      <c r="CJ59">
        <v>2</v>
      </c>
      <c r="CK59">
        <v>41</v>
      </c>
      <c r="CL59" t="s">
        <v>90</v>
      </c>
    </row>
    <row r="60" spans="1:90" x14ac:dyDescent="0.3">
      <c r="A60" t="s">
        <v>72</v>
      </c>
      <c r="B60" t="s">
        <v>73</v>
      </c>
      <c r="C60" t="s">
        <v>74</v>
      </c>
      <c r="E60" t="str">
        <f>"009944778602"</f>
        <v>009944778602</v>
      </c>
      <c r="F60" s="3">
        <v>45875</v>
      </c>
      <c r="G60">
        <v>202605</v>
      </c>
      <c r="H60" t="s">
        <v>75</v>
      </c>
      <c r="I60" t="s">
        <v>76</v>
      </c>
      <c r="J60" t="s">
        <v>77</v>
      </c>
      <c r="K60" t="s">
        <v>78</v>
      </c>
      <c r="L60" t="s">
        <v>233</v>
      </c>
      <c r="M60" t="s">
        <v>234</v>
      </c>
      <c r="N60" t="s">
        <v>77</v>
      </c>
      <c r="O60" t="s">
        <v>205</v>
      </c>
      <c r="P60" t="str">
        <f>"LOCKS                         "</f>
        <v xml:space="preserve">LOCKS                         </v>
      </c>
      <c r="Q60">
        <v>0</v>
      </c>
      <c r="R60">
        <v>0</v>
      </c>
      <c r="S60">
        <v>0</v>
      </c>
      <c r="T60">
        <v>0</v>
      </c>
      <c r="U60">
        <v>0</v>
      </c>
      <c r="V60">
        <v>0</v>
      </c>
      <c r="W60">
        <v>0</v>
      </c>
      <c r="X60">
        <v>0</v>
      </c>
      <c r="Y60">
        <v>0</v>
      </c>
      <c r="Z60">
        <v>0</v>
      </c>
      <c r="AA60">
        <v>0</v>
      </c>
      <c r="AB60">
        <v>0</v>
      </c>
      <c r="AC60">
        <v>0</v>
      </c>
      <c r="AD60">
        <v>0</v>
      </c>
      <c r="AE60">
        <v>0</v>
      </c>
      <c r="AF60">
        <v>0</v>
      </c>
      <c r="AG60">
        <v>0</v>
      </c>
      <c r="AH60">
        <v>0</v>
      </c>
      <c r="AI60">
        <v>0</v>
      </c>
      <c r="AJ60">
        <v>0</v>
      </c>
      <c r="AK60">
        <v>0</v>
      </c>
      <c r="AL60">
        <v>0</v>
      </c>
      <c r="AM60">
        <v>0</v>
      </c>
      <c r="AN60">
        <v>0</v>
      </c>
      <c r="AO60">
        <v>0</v>
      </c>
      <c r="AP60">
        <v>0</v>
      </c>
      <c r="AQ60">
        <v>44.73</v>
      </c>
      <c r="AR60">
        <v>0</v>
      </c>
      <c r="AS60">
        <v>0</v>
      </c>
      <c r="AT60">
        <v>0</v>
      </c>
      <c r="AU60">
        <v>0</v>
      </c>
      <c r="AV60">
        <v>0</v>
      </c>
      <c r="AW60">
        <v>0</v>
      </c>
      <c r="AX60">
        <v>0</v>
      </c>
      <c r="AY60">
        <v>0</v>
      </c>
      <c r="AZ60">
        <v>0</v>
      </c>
      <c r="BA60">
        <v>0</v>
      </c>
      <c r="BB60">
        <v>0</v>
      </c>
      <c r="BC60">
        <v>0</v>
      </c>
      <c r="BD60">
        <v>0</v>
      </c>
      <c r="BE60">
        <v>0</v>
      </c>
      <c r="BF60">
        <v>0</v>
      </c>
      <c r="BG60">
        <v>0</v>
      </c>
      <c r="BH60">
        <v>1</v>
      </c>
      <c r="BI60">
        <v>1</v>
      </c>
      <c r="BJ60">
        <v>0.2</v>
      </c>
      <c r="BK60">
        <v>1</v>
      </c>
      <c r="BL60">
        <v>138.88999999999999</v>
      </c>
      <c r="BM60">
        <v>20.83</v>
      </c>
      <c r="BN60">
        <v>159.72</v>
      </c>
      <c r="BO60">
        <v>159.72</v>
      </c>
      <c r="BQ60" t="s">
        <v>271</v>
      </c>
      <c r="BR60" t="s">
        <v>105</v>
      </c>
      <c r="BS60" s="3">
        <v>45877</v>
      </c>
      <c r="BT60" s="4">
        <v>0.54166666666666663</v>
      </c>
      <c r="BU60" t="s">
        <v>272</v>
      </c>
      <c r="BV60" t="s">
        <v>90</v>
      </c>
      <c r="BW60" t="s">
        <v>228</v>
      </c>
      <c r="BX60" t="s">
        <v>273</v>
      </c>
      <c r="BY60">
        <v>1200</v>
      </c>
      <c r="BZ60" t="s">
        <v>209</v>
      </c>
      <c r="CA60" t="s">
        <v>274</v>
      </c>
      <c r="CC60" t="s">
        <v>234</v>
      </c>
      <c r="CD60">
        <v>3900</v>
      </c>
      <c r="CE60" t="s">
        <v>89</v>
      </c>
      <c r="CF60" s="3">
        <v>45877</v>
      </c>
      <c r="CI60">
        <v>1</v>
      </c>
      <c r="CJ60">
        <v>2</v>
      </c>
      <c r="CK60">
        <v>23</v>
      </c>
      <c r="CL60" t="s">
        <v>90</v>
      </c>
    </row>
    <row r="61" spans="1:90" x14ac:dyDescent="0.3">
      <c r="A61" t="s">
        <v>72</v>
      </c>
      <c r="B61" t="s">
        <v>73</v>
      </c>
      <c r="C61" t="s">
        <v>74</v>
      </c>
      <c r="E61" t="str">
        <f>"009944968560"</f>
        <v>009944968560</v>
      </c>
      <c r="F61" s="3">
        <v>45875</v>
      </c>
      <c r="G61">
        <v>202605</v>
      </c>
      <c r="H61" t="s">
        <v>75</v>
      </c>
      <c r="I61" t="s">
        <v>76</v>
      </c>
      <c r="J61" t="s">
        <v>77</v>
      </c>
      <c r="K61" t="s">
        <v>78</v>
      </c>
      <c r="L61" t="s">
        <v>167</v>
      </c>
      <c r="M61" t="s">
        <v>168</v>
      </c>
      <c r="N61" t="s">
        <v>77</v>
      </c>
      <c r="O61" t="s">
        <v>82</v>
      </c>
      <c r="P61" t="str">
        <f>"STORES                        "</f>
        <v xml:space="preserve">STORES                        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  <c r="AE61">
        <v>0</v>
      </c>
      <c r="AF61">
        <v>0</v>
      </c>
      <c r="AG61">
        <v>5.87</v>
      </c>
      <c r="AH61">
        <v>0</v>
      </c>
      <c r="AI61">
        <v>0</v>
      </c>
      <c r="AJ61">
        <v>0</v>
      </c>
      <c r="AK61">
        <v>0</v>
      </c>
      <c r="AL61">
        <v>0</v>
      </c>
      <c r="AM61">
        <v>0</v>
      </c>
      <c r="AN61">
        <v>0</v>
      </c>
      <c r="AO61">
        <v>0</v>
      </c>
      <c r="AP61">
        <v>0</v>
      </c>
      <c r="AQ61">
        <v>542.11</v>
      </c>
      <c r="AR61">
        <v>0</v>
      </c>
      <c r="AS61">
        <v>0</v>
      </c>
      <c r="AT61">
        <v>0</v>
      </c>
      <c r="AU61">
        <v>0</v>
      </c>
      <c r="AV61">
        <v>0</v>
      </c>
      <c r="AW61">
        <v>0</v>
      </c>
      <c r="AX61">
        <v>0</v>
      </c>
      <c r="AY61">
        <v>0</v>
      </c>
      <c r="AZ61">
        <v>0</v>
      </c>
      <c r="BA61">
        <v>0</v>
      </c>
      <c r="BB61">
        <v>0</v>
      </c>
      <c r="BC61">
        <v>0</v>
      </c>
      <c r="BD61">
        <v>0</v>
      </c>
      <c r="BE61">
        <v>0</v>
      </c>
      <c r="BF61">
        <v>0</v>
      </c>
      <c r="BG61">
        <v>0</v>
      </c>
      <c r="BH61">
        <v>5</v>
      </c>
      <c r="BI61">
        <v>157.6</v>
      </c>
      <c r="BJ61">
        <v>163.4</v>
      </c>
      <c r="BK61">
        <v>164</v>
      </c>
      <c r="BL61">
        <v>1689.26</v>
      </c>
      <c r="BM61">
        <v>253.39</v>
      </c>
      <c r="BN61">
        <v>1942.65</v>
      </c>
      <c r="BO61">
        <v>1942.65</v>
      </c>
      <c r="BQ61" t="s">
        <v>225</v>
      </c>
      <c r="BR61" t="s">
        <v>84</v>
      </c>
      <c r="BS61" s="3">
        <v>45881</v>
      </c>
      <c r="BT61" s="4">
        <v>0.58125000000000004</v>
      </c>
      <c r="BU61" t="s">
        <v>275</v>
      </c>
      <c r="BV61" t="s">
        <v>90</v>
      </c>
      <c r="BW61" t="s">
        <v>276</v>
      </c>
      <c r="BX61" t="s">
        <v>277</v>
      </c>
      <c r="BY61">
        <v>205881.8</v>
      </c>
      <c r="BZ61" t="s">
        <v>87</v>
      </c>
      <c r="CC61" t="s">
        <v>168</v>
      </c>
      <c r="CD61">
        <v>1039</v>
      </c>
      <c r="CE61" t="s">
        <v>89</v>
      </c>
      <c r="CF61" s="3">
        <v>45882</v>
      </c>
      <c r="CI61">
        <v>1</v>
      </c>
      <c r="CJ61">
        <v>4</v>
      </c>
      <c r="CK61">
        <v>43</v>
      </c>
      <c r="CL61" t="s">
        <v>90</v>
      </c>
    </row>
    <row r="62" spans="1:90" x14ac:dyDescent="0.3">
      <c r="A62" t="s">
        <v>72</v>
      </c>
      <c r="B62" t="s">
        <v>73</v>
      </c>
      <c r="C62" t="s">
        <v>74</v>
      </c>
      <c r="E62" t="str">
        <f>"009944974174"</f>
        <v>009944974174</v>
      </c>
      <c r="F62" s="3">
        <v>45875</v>
      </c>
      <c r="G62">
        <v>202605</v>
      </c>
      <c r="H62" t="s">
        <v>75</v>
      </c>
      <c r="I62" t="s">
        <v>76</v>
      </c>
      <c r="J62" t="s">
        <v>77</v>
      </c>
      <c r="K62" t="s">
        <v>78</v>
      </c>
      <c r="L62" t="s">
        <v>102</v>
      </c>
      <c r="M62" t="s">
        <v>103</v>
      </c>
      <c r="N62" t="s">
        <v>77</v>
      </c>
      <c r="O62" t="s">
        <v>82</v>
      </c>
      <c r="P62" t="str">
        <f>"SMALL SPARES                  "</f>
        <v xml:space="preserve">SMALL SPARES                  </v>
      </c>
      <c r="Q62">
        <v>0</v>
      </c>
      <c r="R62">
        <v>0</v>
      </c>
      <c r="S62">
        <v>0</v>
      </c>
      <c r="T62">
        <v>0</v>
      </c>
      <c r="U62">
        <v>0</v>
      </c>
      <c r="V62">
        <v>0</v>
      </c>
      <c r="W62">
        <v>0</v>
      </c>
      <c r="X62">
        <v>0</v>
      </c>
      <c r="Y62">
        <v>0</v>
      </c>
      <c r="Z62">
        <v>0</v>
      </c>
      <c r="AA62">
        <v>0</v>
      </c>
      <c r="AB62">
        <v>0</v>
      </c>
      <c r="AC62">
        <v>0</v>
      </c>
      <c r="AD62">
        <v>0</v>
      </c>
      <c r="AE62">
        <v>0</v>
      </c>
      <c r="AF62">
        <v>0</v>
      </c>
      <c r="AG62">
        <v>5.87</v>
      </c>
      <c r="AH62">
        <v>0</v>
      </c>
      <c r="AI62">
        <v>0</v>
      </c>
      <c r="AJ62">
        <v>0</v>
      </c>
      <c r="AK62">
        <v>0</v>
      </c>
      <c r="AL62">
        <v>0</v>
      </c>
      <c r="AM62">
        <v>0</v>
      </c>
      <c r="AN62">
        <v>0</v>
      </c>
      <c r="AO62">
        <v>0</v>
      </c>
      <c r="AP62">
        <v>0</v>
      </c>
      <c r="AQ62">
        <v>59.38</v>
      </c>
      <c r="AR62">
        <v>0</v>
      </c>
      <c r="AS62">
        <v>0</v>
      </c>
      <c r="AT62">
        <v>0</v>
      </c>
      <c r="AU62">
        <v>0</v>
      </c>
      <c r="AV62">
        <v>0</v>
      </c>
      <c r="AW62">
        <v>0</v>
      </c>
      <c r="AX62">
        <v>0</v>
      </c>
      <c r="AY62">
        <v>0</v>
      </c>
      <c r="AZ62">
        <v>0</v>
      </c>
      <c r="BA62">
        <v>0</v>
      </c>
      <c r="BB62">
        <v>0</v>
      </c>
      <c r="BC62">
        <v>0</v>
      </c>
      <c r="BD62">
        <v>0</v>
      </c>
      <c r="BE62">
        <v>0</v>
      </c>
      <c r="BF62">
        <v>0</v>
      </c>
      <c r="BG62">
        <v>0</v>
      </c>
      <c r="BH62">
        <v>1</v>
      </c>
      <c r="BI62">
        <v>3</v>
      </c>
      <c r="BJ62">
        <v>22.1</v>
      </c>
      <c r="BK62">
        <v>23</v>
      </c>
      <c r="BL62">
        <v>190.27</v>
      </c>
      <c r="BM62">
        <v>28.54</v>
      </c>
      <c r="BN62">
        <v>218.81</v>
      </c>
      <c r="BO62">
        <v>218.81</v>
      </c>
      <c r="BP62" t="s">
        <v>278</v>
      </c>
      <c r="BQ62" t="s">
        <v>104</v>
      </c>
      <c r="BR62" t="s">
        <v>84</v>
      </c>
      <c r="BS62" s="3">
        <v>45876</v>
      </c>
      <c r="BT62" s="4">
        <v>0.40208333333333335</v>
      </c>
      <c r="BU62" t="s">
        <v>248</v>
      </c>
      <c r="BV62" t="s">
        <v>86</v>
      </c>
      <c r="BY62">
        <v>110444.58</v>
      </c>
      <c r="BZ62" t="s">
        <v>87</v>
      </c>
      <c r="CA62" t="s">
        <v>251</v>
      </c>
      <c r="CC62" t="s">
        <v>103</v>
      </c>
      <c r="CD62">
        <v>4017</v>
      </c>
      <c r="CE62" t="s">
        <v>89</v>
      </c>
      <c r="CF62" s="3">
        <v>45876</v>
      </c>
      <c r="CI62">
        <v>1</v>
      </c>
      <c r="CJ62">
        <v>1</v>
      </c>
      <c r="CK62">
        <v>41</v>
      </c>
      <c r="CL62" t="s">
        <v>90</v>
      </c>
    </row>
    <row r="63" spans="1:90" x14ac:dyDescent="0.3">
      <c r="A63" t="s">
        <v>72</v>
      </c>
      <c r="B63" t="s">
        <v>73</v>
      </c>
      <c r="C63" t="s">
        <v>74</v>
      </c>
      <c r="E63" t="str">
        <f>"009944778521"</f>
        <v>009944778521</v>
      </c>
      <c r="F63" s="3">
        <v>45875</v>
      </c>
      <c r="G63">
        <v>202605</v>
      </c>
      <c r="H63" t="s">
        <v>75</v>
      </c>
      <c r="I63" t="s">
        <v>76</v>
      </c>
      <c r="J63" t="s">
        <v>77</v>
      </c>
      <c r="K63" t="s">
        <v>78</v>
      </c>
      <c r="L63" t="s">
        <v>167</v>
      </c>
      <c r="M63" t="s">
        <v>168</v>
      </c>
      <c r="N63" t="s">
        <v>77</v>
      </c>
      <c r="O63" t="s">
        <v>205</v>
      </c>
      <c r="P63" t="str">
        <f>"LOCKS                         "</f>
        <v xml:space="preserve">LOCKS                         </v>
      </c>
      <c r="Q63">
        <v>0</v>
      </c>
      <c r="R63">
        <v>0</v>
      </c>
      <c r="S63">
        <v>0</v>
      </c>
      <c r="T63">
        <v>0</v>
      </c>
      <c r="U63">
        <v>0</v>
      </c>
      <c r="V63">
        <v>0</v>
      </c>
      <c r="W63">
        <v>0</v>
      </c>
      <c r="X63">
        <v>0</v>
      </c>
      <c r="Y63">
        <v>0</v>
      </c>
      <c r="Z63">
        <v>0</v>
      </c>
      <c r="AA63">
        <v>0</v>
      </c>
      <c r="AB63">
        <v>0</v>
      </c>
      <c r="AC63">
        <v>0</v>
      </c>
      <c r="AD63">
        <v>0</v>
      </c>
      <c r="AE63">
        <v>0</v>
      </c>
      <c r="AF63">
        <v>0</v>
      </c>
      <c r="AG63">
        <v>0</v>
      </c>
      <c r="AH63">
        <v>0</v>
      </c>
      <c r="AI63">
        <v>0</v>
      </c>
      <c r="AJ63">
        <v>0</v>
      </c>
      <c r="AK63">
        <v>0</v>
      </c>
      <c r="AL63">
        <v>0</v>
      </c>
      <c r="AM63">
        <v>0</v>
      </c>
      <c r="AN63">
        <v>0</v>
      </c>
      <c r="AO63">
        <v>0</v>
      </c>
      <c r="AP63">
        <v>0</v>
      </c>
      <c r="AQ63">
        <v>44.73</v>
      </c>
      <c r="AR63">
        <v>0</v>
      </c>
      <c r="AS63">
        <v>0</v>
      </c>
      <c r="AT63">
        <v>0</v>
      </c>
      <c r="AU63">
        <v>0</v>
      </c>
      <c r="AV63">
        <v>0</v>
      </c>
      <c r="AW63">
        <v>0</v>
      </c>
      <c r="AX63">
        <v>0</v>
      </c>
      <c r="AY63">
        <v>0</v>
      </c>
      <c r="AZ63">
        <v>0</v>
      </c>
      <c r="BA63">
        <v>0</v>
      </c>
      <c r="BB63">
        <v>0</v>
      </c>
      <c r="BC63">
        <v>0</v>
      </c>
      <c r="BD63">
        <v>0</v>
      </c>
      <c r="BE63">
        <v>0</v>
      </c>
      <c r="BF63">
        <v>0</v>
      </c>
      <c r="BG63">
        <v>0</v>
      </c>
      <c r="BH63">
        <v>1</v>
      </c>
      <c r="BI63">
        <v>1</v>
      </c>
      <c r="BJ63">
        <v>0.2</v>
      </c>
      <c r="BK63">
        <v>1</v>
      </c>
      <c r="BL63">
        <v>138.88999999999999</v>
      </c>
      <c r="BM63">
        <v>20.83</v>
      </c>
      <c r="BN63">
        <v>159.72</v>
      </c>
      <c r="BO63">
        <v>159.72</v>
      </c>
      <c r="BP63" t="s">
        <v>279</v>
      </c>
      <c r="BQ63" t="s">
        <v>225</v>
      </c>
      <c r="BR63" t="s">
        <v>105</v>
      </c>
      <c r="BS63" s="3">
        <v>45876</v>
      </c>
      <c r="BT63" s="4">
        <v>0.64375000000000004</v>
      </c>
      <c r="BU63" t="s">
        <v>280</v>
      </c>
      <c r="BV63" t="s">
        <v>90</v>
      </c>
      <c r="BY63">
        <v>1200</v>
      </c>
      <c r="BZ63" t="s">
        <v>209</v>
      </c>
      <c r="CA63" t="s">
        <v>172</v>
      </c>
      <c r="CC63" t="s">
        <v>168</v>
      </c>
      <c r="CD63">
        <v>1034</v>
      </c>
      <c r="CE63" t="s">
        <v>89</v>
      </c>
      <c r="CF63" s="3">
        <v>45877</v>
      </c>
      <c r="CI63">
        <v>1</v>
      </c>
      <c r="CJ63">
        <v>1</v>
      </c>
      <c r="CK63">
        <v>23</v>
      </c>
      <c r="CL63" t="s">
        <v>90</v>
      </c>
    </row>
    <row r="64" spans="1:90" x14ac:dyDescent="0.3">
      <c r="A64" t="s">
        <v>72</v>
      </c>
      <c r="B64" t="s">
        <v>73</v>
      </c>
      <c r="C64" t="s">
        <v>74</v>
      </c>
      <c r="E64" t="str">
        <f>"009944974186"</f>
        <v>009944974186</v>
      </c>
      <c r="F64" s="3">
        <v>45875</v>
      </c>
      <c r="G64">
        <v>202605</v>
      </c>
      <c r="H64" t="s">
        <v>75</v>
      </c>
      <c r="I64" t="s">
        <v>76</v>
      </c>
      <c r="J64" t="s">
        <v>77</v>
      </c>
      <c r="K64" t="s">
        <v>78</v>
      </c>
      <c r="L64" t="s">
        <v>102</v>
      </c>
      <c r="M64" t="s">
        <v>103</v>
      </c>
      <c r="N64" t="s">
        <v>77</v>
      </c>
      <c r="O64" t="s">
        <v>205</v>
      </c>
      <c r="P64" t="str">
        <f>"LOCKS                         "</f>
        <v xml:space="preserve">LOCKS                         </v>
      </c>
      <c r="Q64">
        <v>0</v>
      </c>
      <c r="R64">
        <v>0</v>
      </c>
      <c r="S64">
        <v>0</v>
      </c>
      <c r="T64">
        <v>0</v>
      </c>
      <c r="U64">
        <v>0</v>
      </c>
      <c r="V64">
        <v>0</v>
      </c>
      <c r="W64">
        <v>0</v>
      </c>
      <c r="X64">
        <v>0</v>
      </c>
      <c r="Y64">
        <v>0</v>
      </c>
      <c r="Z64">
        <v>0</v>
      </c>
      <c r="AA64">
        <v>0</v>
      </c>
      <c r="AB64">
        <v>0</v>
      </c>
      <c r="AC64">
        <v>0</v>
      </c>
      <c r="AD64">
        <v>0</v>
      </c>
      <c r="AE64">
        <v>0</v>
      </c>
      <c r="AF64">
        <v>0</v>
      </c>
      <c r="AG64">
        <v>0</v>
      </c>
      <c r="AH64">
        <v>0</v>
      </c>
      <c r="AI64">
        <v>0</v>
      </c>
      <c r="AJ64">
        <v>0</v>
      </c>
      <c r="AK64">
        <v>0</v>
      </c>
      <c r="AL64">
        <v>0</v>
      </c>
      <c r="AM64">
        <v>0</v>
      </c>
      <c r="AN64">
        <v>0</v>
      </c>
      <c r="AO64">
        <v>0</v>
      </c>
      <c r="AP64">
        <v>0</v>
      </c>
      <c r="AQ64">
        <v>23.09</v>
      </c>
      <c r="AR64">
        <v>0</v>
      </c>
      <c r="AS64">
        <v>0</v>
      </c>
      <c r="AT64">
        <v>0</v>
      </c>
      <c r="AU64">
        <v>0</v>
      </c>
      <c r="AV64">
        <v>0</v>
      </c>
      <c r="AW64">
        <v>0</v>
      </c>
      <c r="AX64">
        <v>0</v>
      </c>
      <c r="AY64">
        <v>0</v>
      </c>
      <c r="AZ64">
        <v>0</v>
      </c>
      <c r="BA64">
        <v>0</v>
      </c>
      <c r="BB64">
        <v>0</v>
      </c>
      <c r="BC64">
        <v>0</v>
      </c>
      <c r="BD64">
        <v>0</v>
      </c>
      <c r="BE64">
        <v>0</v>
      </c>
      <c r="BF64">
        <v>0</v>
      </c>
      <c r="BG64">
        <v>0</v>
      </c>
      <c r="BH64">
        <v>1</v>
      </c>
      <c r="BI64">
        <v>1</v>
      </c>
      <c r="BJ64">
        <v>0.2</v>
      </c>
      <c r="BK64">
        <v>1</v>
      </c>
      <c r="BL64">
        <v>71.69</v>
      </c>
      <c r="BM64">
        <v>10.75</v>
      </c>
      <c r="BN64">
        <v>82.44</v>
      </c>
      <c r="BO64">
        <v>82.44</v>
      </c>
      <c r="BQ64" t="s">
        <v>104</v>
      </c>
      <c r="BR64" t="s">
        <v>105</v>
      </c>
      <c r="BS64" s="3">
        <v>45876</v>
      </c>
      <c r="BT64" s="4">
        <v>0.48472222222222222</v>
      </c>
      <c r="BU64" t="s">
        <v>281</v>
      </c>
      <c r="BV64" t="s">
        <v>90</v>
      </c>
      <c r="BW64" t="s">
        <v>249</v>
      </c>
      <c r="BX64" t="s">
        <v>282</v>
      </c>
      <c r="BY64">
        <v>1200</v>
      </c>
      <c r="BZ64" t="s">
        <v>209</v>
      </c>
      <c r="CA64" t="s">
        <v>107</v>
      </c>
      <c r="CC64" t="s">
        <v>103</v>
      </c>
      <c r="CD64">
        <v>4017</v>
      </c>
      <c r="CE64" t="s">
        <v>89</v>
      </c>
      <c r="CF64" s="3">
        <v>45877</v>
      </c>
      <c r="CI64">
        <v>1</v>
      </c>
      <c r="CJ64">
        <v>1</v>
      </c>
      <c r="CK64">
        <v>21</v>
      </c>
      <c r="CL64" t="s">
        <v>90</v>
      </c>
    </row>
    <row r="65" spans="1:90" x14ac:dyDescent="0.3">
      <c r="A65" t="s">
        <v>72</v>
      </c>
      <c r="B65" t="s">
        <v>73</v>
      </c>
      <c r="C65" t="s">
        <v>74</v>
      </c>
      <c r="E65" t="str">
        <f>"009944588938"</f>
        <v>009944588938</v>
      </c>
      <c r="F65" s="3">
        <v>45875</v>
      </c>
      <c r="G65">
        <v>202605</v>
      </c>
      <c r="H65" t="s">
        <v>75</v>
      </c>
      <c r="I65" t="s">
        <v>76</v>
      </c>
      <c r="J65" t="s">
        <v>77</v>
      </c>
      <c r="K65" t="s">
        <v>78</v>
      </c>
      <c r="L65" t="s">
        <v>216</v>
      </c>
      <c r="M65" t="s">
        <v>217</v>
      </c>
      <c r="N65" t="s">
        <v>77</v>
      </c>
      <c r="O65" t="s">
        <v>82</v>
      </c>
      <c r="P65" t="str">
        <f>"STORES                        "</f>
        <v xml:space="preserve">STORES                        </v>
      </c>
      <c r="Q65">
        <v>0</v>
      </c>
      <c r="R65">
        <v>0</v>
      </c>
      <c r="S65">
        <v>0</v>
      </c>
      <c r="T65">
        <v>0</v>
      </c>
      <c r="U65">
        <v>0</v>
      </c>
      <c r="V65">
        <v>0</v>
      </c>
      <c r="W65">
        <v>0</v>
      </c>
      <c r="X65">
        <v>0</v>
      </c>
      <c r="Y65">
        <v>0</v>
      </c>
      <c r="Z65">
        <v>0</v>
      </c>
      <c r="AA65">
        <v>0</v>
      </c>
      <c r="AB65">
        <v>0</v>
      </c>
      <c r="AC65">
        <v>0</v>
      </c>
      <c r="AD65">
        <v>0</v>
      </c>
      <c r="AE65">
        <v>0</v>
      </c>
      <c r="AF65">
        <v>0</v>
      </c>
      <c r="AG65">
        <v>5.87</v>
      </c>
      <c r="AH65">
        <v>0</v>
      </c>
      <c r="AI65">
        <v>0</v>
      </c>
      <c r="AJ65">
        <v>0</v>
      </c>
      <c r="AK65">
        <v>0</v>
      </c>
      <c r="AL65">
        <v>0</v>
      </c>
      <c r="AM65">
        <v>0</v>
      </c>
      <c r="AN65">
        <v>0</v>
      </c>
      <c r="AO65">
        <v>0</v>
      </c>
      <c r="AP65">
        <v>0</v>
      </c>
      <c r="AQ65">
        <v>204.45</v>
      </c>
      <c r="AR65">
        <v>0</v>
      </c>
      <c r="AS65">
        <v>0</v>
      </c>
      <c r="AT65">
        <v>0</v>
      </c>
      <c r="AU65">
        <v>0</v>
      </c>
      <c r="AV65">
        <v>0</v>
      </c>
      <c r="AW65">
        <v>0</v>
      </c>
      <c r="AX65">
        <v>0</v>
      </c>
      <c r="AY65">
        <v>0</v>
      </c>
      <c r="AZ65">
        <v>0</v>
      </c>
      <c r="BA65">
        <v>0</v>
      </c>
      <c r="BB65">
        <v>0</v>
      </c>
      <c r="BC65">
        <v>0</v>
      </c>
      <c r="BD65">
        <v>0</v>
      </c>
      <c r="BE65">
        <v>0</v>
      </c>
      <c r="BF65">
        <v>0</v>
      </c>
      <c r="BG65">
        <v>0</v>
      </c>
      <c r="BH65">
        <v>3</v>
      </c>
      <c r="BI65">
        <v>58.3</v>
      </c>
      <c r="BJ65">
        <v>47.2</v>
      </c>
      <c r="BK65">
        <v>59</v>
      </c>
      <c r="BL65">
        <v>640.75</v>
      </c>
      <c r="BM65">
        <v>96.11</v>
      </c>
      <c r="BN65">
        <v>736.86</v>
      </c>
      <c r="BO65">
        <v>736.86</v>
      </c>
      <c r="BQ65" t="s">
        <v>283</v>
      </c>
      <c r="BR65" t="s">
        <v>84</v>
      </c>
      <c r="BS65" s="3">
        <v>45876</v>
      </c>
      <c r="BT65" s="4">
        <v>0.36805555555555558</v>
      </c>
      <c r="BU65" t="s">
        <v>218</v>
      </c>
      <c r="BV65" t="s">
        <v>86</v>
      </c>
      <c r="BY65">
        <v>235887.61</v>
      </c>
      <c r="BZ65" t="s">
        <v>87</v>
      </c>
      <c r="CC65" t="s">
        <v>217</v>
      </c>
      <c r="CD65">
        <v>9460</v>
      </c>
      <c r="CE65" t="s">
        <v>89</v>
      </c>
      <c r="CF65" s="3">
        <v>45876</v>
      </c>
      <c r="CI65">
        <v>1</v>
      </c>
      <c r="CJ65">
        <v>1</v>
      </c>
      <c r="CK65">
        <v>43</v>
      </c>
      <c r="CL65" t="s">
        <v>90</v>
      </c>
    </row>
    <row r="66" spans="1:90" x14ac:dyDescent="0.3">
      <c r="A66" t="s">
        <v>72</v>
      </c>
      <c r="B66" t="s">
        <v>73</v>
      </c>
      <c r="C66" t="s">
        <v>74</v>
      </c>
      <c r="E66" t="str">
        <f>"009942685978"</f>
        <v>009942685978</v>
      </c>
      <c r="F66" s="3">
        <v>45876</v>
      </c>
      <c r="G66">
        <v>202605</v>
      </c>
      <c r="H66" t="s">
        <v>128</v>
      </c>
      <c r="I66" t="s">
        <v>129</v>
      </c>
      <c r="J66" t="s">
        <v>284</v>
      </c>
      <c r="K66" t="s">
        <v>78</v>
      </c>
      <c r="L66" t="s">
        <v>119</v>
      </c>
      <c r="M66" t="s">
        <v>120</v>
      </c>
      <c r="N66" t="s">
        <v>77</v>
      </c>
      <c r="O66" t="s">
        <v>82</v>
      </c>
      <c r="P66" t="str">
        <f t="shared" ref="P66:P71" si="2">"                              "</f>
        <v xml:space="preserve">                              </v>
      </c>
      <c r="Q66">
        <v>0</v>
      </c>
      <c r="R66">
        <v>0</v>
      </c>
      <c r="S66">
        <v>0</v>
      </c>
      <c r="T66">
        <v>0</v>
      </c>
      <c r="U66">
        <v>0</v>
      </c>
      <c r="V66">
        <v>0</v>
      </c>
      <c r="W66">
        <v>0</v>
      </c>
      <c r="X66">
        <v>0</v>
      </c>
      <c r="Y66">
        <v>0</v>
      </c>
      <c r="Z66">
        <v>0</v>
      </c>
      <c r="AA66">
        <v>0</v>
      </c>
      <c r="AB66">
        <v>0</v>
      </c>
      <c r="AC66">
        <v>0</v>
      </c>
      <c r="AD66">
        <v>0</v>
      </c>
      <c r="AE66">
        <v>0</v>
      </c>
      <c r="AF66">
        <v>0</v>
      </c>
      <c r="AG66">
        <v>5.87</v>
      </c>
      <c r="AH66">
        <v>0</v>
      </c>
      <c r="AI66">
        <v>0</v>
      </c>
      <c r="AJ66">
        <v>0</v>
      </c>
      <c r="AK66">
        <v>0</v>
      </c>
      <c r="AL66">
        <v>0</v>
      </c>
      <c r="AM66">
        <v>0</v>
      </c>
      <c r="AN66">
        <v>0</v>
      </c>
      <c r="AO66">
        <v>0</v>
      </c>
      <c r="AP66">
        <v>0</v>
      </c>
      <c r="AQ66">
        <v>116.24</v>
      </c>
      <c r="AR66">
        <v>0</v>
      </c>
      <c r="AS66">
        <v>0</v>
      </c>
      <c r="AT66">
        <v>0</v>
      </c>
      <c r="AU66">
        <v>0</v>
      </c>
      <c r="AV66">
        <v>0</v>
      </c>
      <c r="AW66">
        <v>0</v>
      </c>
      <c r="AX66">
        <v>0</v>
      </c>
      <c r="AY66">
        <v>0</v>
      </c>
      <c r="AZ66">
        <v>0</v>
      </c>
      <c r="BA66">
        <v>0</v>
      </c>
      <c r="BB66">
        <v>0</v>
      </c>
      <c r="BC66">
        <v>0</v>
      </c>
      <c r="BD66">
        <v>0</v>
      </c>
      <c r="BE66">
        <v>0</v>
      </c>
      <c r="BF66">
        <v>0</v>
      </c>
      <c r="BG66">
        <v>0</v>
      </c>
      <c r="BH66">
        <v>2</v>
      </c>
      <c r="BI66">
        <v>19</v>
      </c>
      <c r="BJ66">
        <v>66.400000000000006</v>
      </c>
      <c r="BK66">
        <v>67</v>
      </c>
      <c r="BL66">
        <v>366.82</v>
      </c>
      <c r="BM66">
        <v>55.02</v>
      </c>
      <c r="BN66">
        <v>421.84</v>
      </c>
      <c r="BO66">
        <v>421.84</v>
      </c>
      <c r="BQ66" t="s">
        <v>254</v>
      </c>
      <c r="BR66" t="s">
        <v>131</v>
      </c>
      <c r="BS66" s="3">
        <v>45876</v>
      </c>
      <c r="BT66" s="4">
        <v>0.44722222222222224</v>
      </c>
      <c r="BU66" t="s">
        <v>122</v>
      </c>
      <c r="BV66" t="s">
        <v>86</v>
      </c>
      <c r="BY66">
        <v>331765</v>
      </c>
      <c r="BZ66" t="s">
        <v>87</v>
      </c>
      <c r="CA66" t="s">
        <v>123</v>
      </c>
      <c r="CC66" t="s">
        <v>120</v>
      </c>
      <c r="CD66" s="5" t="s">
        <v>124</v>
      </c>
      <c r="CE66" t="s">
        <v>97</v>
      </c>
      <c r="CF66" s="3">
        <v>45876</v>
      </c>
      <c r="CI66">
        <v>1</v>
      </c>
      <c r="CJ66">
        <v>0</v>
      </c>
      <c r="CK66">
        <v>44</v>
      </c>
      <c r="CL66" t="s">
        <v>90</v>
      </c>
    </row>
    <row r="67" spans="1:90" x14ac:dyDescent="0.3">
      <c r="A67" t="s">
        <v>72</v>
      </c>
      <c r="B67" t="s">
        <v>73</v>
      </c>
      <c r="C67" t="s">
        <v>74</v>
      </c>
      <c r="E67" t="str">
        <f>"009942685977"</f>
        <v>009942685977</v>
      </c>
      <c r="F67" s="3">
        <v>45876</v>
      </c>
      <c r="G67">
        <v>202605</v>
      </c>
      <c r="H67" t="s">
        <v>128</v>
      </c>
      <c r="I67" t="s">
        <v>129</v>
      </c>
      <c r="J67" t="s">
        <v>284</v>
      </c>
      <c r="K67" t="s">
        <v>78</v>
      </c>
      <c r="L67" t="s">
        <v>158</v>
      </c>
      <c r="M67" t="s">
        <v>159</v>
      </c>
      <c r="N67" t="s">
        <v>160</v>
      </c>
      <c r="O67" t="s">
        <v>82</v>
      </c>
      <c r="P67" t="str">
        <f t="shared" si="2"/>
        <v xml:space="preserve">                              </v>
      </c>
      <c r="Q67">
        <v>0</v>
      </c>
      <c r="R67">
        <v>0</v>
      </c>
      <c r="S67">
        <v>0</v>
      </c>
      <c r="T67">
        <v>0</v>
      </c>
      <c r="U67">
        <v>0</v>
      </c>
      <c r="V67">
        <v>0</v>
      </c>
      <c r="W67">
        <v>0</v>
      </c>
      <c r="X67">
        <v>0</v>
      </c>
      <c r="Y67">
        <v>0</v>
      </c>
      <c r="Z67">
        <v>0</v>
      </c>
      <c r="AA67">
        <v>0</v>
      </c>
      <c r="AB67">
        <v>0</v>
      </c>
      <c r="AC67">
        <v>0</v>
      </c>
      <c r="AD67">
        <v>0</v>
      </c>
      <c r="AE67">
        <v>0</v>
      </c>
      <c r="AF67">
        <v>0</v>
      </c>
      <c r="AG67">
        <v>5.87</v>
      </c>
      <c r="AH67">
        <v>0</v>
      </c>
      <c r="AI67">
        <v>0</v>
      </c>
      <c r="AJ67">
        <v>0</v>
      </c>
      <c r="AK67">
        <v>0</v>
      </c>
      <c r="AL67">
        <v>0</v>
      </c>
      <c r="AM67">
        <v>0</v>
      </c>
      <c r="AN67">
        <v>0</v>
      </c>
      <c r="AO67">
        <v>0</v>
      </c>
      <c r="AP67">
        <v>0</v>
      </c>
      <c r="AQ67">
        <v>62.96</v>
      </c>
      <c r="AR67">
        <v>0</v>
      </c>
      <c r="AS67">
        <v>0</v>
      </c>
      <c r="AT67">
        <v>0</v>
      </c>
      <c r="AU67">
        <v>0</v>
      </c>
      <c r="AV67">
        <v>0</v>
      </c>
      <c r="AW67">
        <v>0</v>
      </c>
      <c r="AX67">
        <v>0</v>
      </c>
      <c r="AY67">
        <v>0</v>
      </c>
      <c r="AZ67">
        <v>0</v>
      </c>
      <c r="BA67">
        <v>0</v>
      </c>
      <c r="BB67">
        <v>0</v>
      </c>
      <c r="BC67">
        <v>0</v>
      </c>
      <c r="BD67">
        <v>0</v>
      </c>
      <c r="BE67">
        <v>0</v>
      </c>
      <c r="BF67">
        <v>0</v>
      </c>
      <c r="BG67">
        <v>0</v>
      </c>
      <c r="BH67">
        <v>1</v>
      </c>
      <c r="BI67">
        <v>1</v>
      </c>
      <c r="BJ67">
        <v>0.2</v>
      </c>
      <c r="BK67">
        <v>1</v>
      </c>
      <c r="BL67">
        <v>201.38</v>
      </c>
      <c r="BM67">
        <v>30.21</v>
      </c>
      <c r="BN67">
        <v>231.59</v>
      </c>
      <c r="BO67">
        <v>231.59</v>
      </c>
      <c r="BQ67" t="s">
        <v>285</v>
      </c>
      <c r="BR67" t="s">
        <v>286</v>
      </c>
      <c r="BS67" s="3">
        <v>45877</v>
      </c>
      <c r="BT67" s="4">
        <v>0.45833333333333331</v>
      </c>
      <c r="BU67" t="s">
        <v>163</v>
      </c>
      <c r="BV67" t="s">
        <v>86</v>
      </c>
      <c r="BY67">
        <v>1200</v>
      </c>
      <c r="BZ67" t="s">
        <v>87</v>
      </c>
      <c r="CA67" t="s">
        <v>164</v>
      </c>
      <c r="CC67" t="s">
        <v>159</v>
      </c>
      <c r="CD67">
        <v>1724</v>
      </c>
      <c r="CE67" t="s">
        <v>179</v>
      </c>
      <c r="CF67" s="3">
        <v>45878</v>
      </c>
      <c r="CI67">
        <v>1</v>
      </c>
      <c r="CJ67">
        <v>1</v>
      </c>
      <c r="CK67">
        <v>43</v>
      </c>
      <c r="CL67" t="s">
        <v>90</v>
      </c>
    </row>
    <row r="68" spans="1:90" x14ac:dyDescent="0.3">
      <c r="A68" t="s">
        <v>72</v>
      </c>
      <c r="B68" t="s">
        <v>73</v>
      </c>
      <c r="C68" t="s">
        <v>74</v>
      </c>
      <c r="E68" t="str">
        <f>"009944820953"</f>
        <v>009944820953</v>
      </c>
      <c r="F68" s="3">
        <v>45876</v>
      </c>
      <c r="G68">
        <v>202605</v>
      </c>
      <c r="H68" t="s">
        <v>119</v>
      </c>
      <c r="I68" t="s">
        <v>120</v>
      </c>
      <c r="J68" t="s">
        <v>77</v>
      </c>
      <c r="K68" t="s">
        <v>78</v>
      </c>
      <c r="L68" t="s">
        <v>167</v>
      </c>
      <c r="M68" t="s">
        <v>168</v>
      </c>
      <c r="N68" t="s">
        <v>78</v>
      </c>
      <c r="O68" t="s">
        <v>82</v>
      </c>
      <c r="P68" t="str">
        <f t="shared" si="2"/>
        <v xml:space="preserve">                              </v>
      </c>
      <c r="Q68">
        <v>0</v>
      </c>
      <c r="R68">
        <v>0</v>
      </c>
      <c r="S68">
        <v>0</v>
      </c>
      <c r="T68">
        <v>0</v>
      </c>
      <c r="U68">
        <v>0</v>
      </c>
      <c r="V68">
        <v>0</v>
      </c>
      <c r="W68">
        <v>0</v>
      </c>
      <c r="X68">
        <v>0</v>
      </c>
      <c r="Y68">
        <v>0</v>
      </c>
      <c r="Z68">
        <v>0</v>
      </c>
      <c r="AA68">
        <v>0</v>
      </c>
      <c r="AB68">
        <v>0</v>
      </c>
      <c r="AC68">
        <v>0</v>
      </c>
      <c r="AD68">
        <v>0</v>
      </c>
      <c r="AE68">
        <v>0</v>
      </c>
      <c r="AF68">
        <v>0</v>
      </c>
      <c r="AG68">
        <v>5.87</v>
      </c>
      <c r="AH68">
        <v>0</v>
      </c>
      <c r="AI68">
        <v>0</v>
      </c>
      <c r="AJ68">
        <v>0</v>
      </c>
      <c r="AK68">
        <v>0</v>
      </c>
      <c r="AL68">
        <v>0</v>
      </c>
      <c r="AM68">
        <v>0</v>
      </c>
      <c r="AN68">
        <v>0</v>
      </c>
      <c r="AO68">
        <v>0</v>
      </c>
      <c r="AP68">
        <v>0</v>
      </c>
      <c r="AQ68">
        <v>62.96</v>
      </c>
      <c r="AR68">
        <v>0</v>
      </c>
      <c r="AS68">
        <v>0</v>
      </c>
      <c r="AT68">
        <v>0</v>
      </c>
      <c r="AU68">
        <v>0</v>
      </c>
      <c r="AV68">
        <v>0</v>
      </c>
      <c r="AW68">
        <v>0</v>
      </c>
      <c r="AX68">
        <v>0</v>
      </c>
      <c r="AY68">
        <v>0</v>
      </c>
      <c r="AZ68">
        <v>0</v>
      </c>
      <c r="BA68">
        <v>0</v>
      </c>
      <c r="BB68">
        <v>0</v>
      </c>
      <c r="BC68">
        <v>0</v>
      </c>
      <c r="BD68">
        <v>0</v>
      </c>
      <c r="BE68">
        <v>0</v>
      </c>
      <c r="BF68">
        <v>0</v>
      </c>
      <c r="BG68">
        <v>0</v>
      </c>
      <c r="BH68">
        <v>2</v>
      </c>
      <c r="BI68">
        <v>2</v>
      </c>
      <c r="BJ68">
        <v>0.5</v>
      </c>
      <c r="BK68">
        <v>2</v>
      </c>
      <c r="BL68">
        <v>201.38</v>
      </c>
      <c r="BM68">
        <v>30.21</v>
      </c>
      <c r="BN68">
        <v>231.59</v>
      </c>
      <c r="BO68">
        <v>231.59</v>
      </c>
      <c r="BQ68" t="s">
        <v>225</v>
      </c>
      <c r="BR68" t="s">
        <v>121</v>
      </c>
      <c r="BS68" s="3">
        <v>45877</v>
      </c>
      <c r="BT68" s="4">
        <v>0.48125000000000001</v>
      </c>
      <c r="BU68" t="s">
        <v>287</v>
      </c>
      <c r="BV68" t="s">
        <v>86</v>
      </c>
      <c r="BY68">
        <v>1200</v>
      </c>
      <c r="BZ68" t="s">
        <v>87</v>
      </c>
      <c r="CA68" t="s">
        <v>172</v>
      </c>
      <c r="CC68" t="s">
        <v>168</v>
      </c>
      <c r="CD68">
        <v>1034</v>
      </c>
      <c r="CE68" t="s">
        <v>89</v>
      </c>
      <c r="CF68" s="3">
        <v>45880</v>
      </c>
      <c r="CI68">
        <v>1</v>
      </c>
      <c r="CJ68">
        <v>1</v>
      </c>
      <c r="CK68">
        <v>43</v>
      </c>
      <c r="CL68" t="s">
        <v>90</v>
      </c>
    </row>
    <row r="69" spans="1:90" x14ac:dyDescent="0.3">
      <c r="A69" t="s">
        <v>72</v>
      </c>
      <c r="B69" t="s">
        <v>73</v>
      </c>
      <c r="C69" t="s">
        <v>74</v>
      </c>
      <c r="E69" t="str">
        <f>"009944820952"</f>
        <v>009944820952</v>
      </c>
      <c r="F69" s="3">
        <v>45876</v>
      </c>
      <c r="G69">
        <v>202605</v>
      </c>
      <c r="H69" t="s">
        <v>119</v>
      </c>
      <c r="I69" t="s">
        <v>120</v>
      </c>
      <c r="J69" t="s">
        <v>77</v>
      </c>
      <c r="K69" t="s">
        <v>78</v>
      </c>
      <c r="L69" t="s">
        <v>141</v>
      </c>
      <c r="M69" t="s">
        <v>142</v>
      </c>
      <c r="N69" t="s">
        <v>130</v>
      </c>
      <c r="O69" t="s">
        <v>82</v>
      </c>
      <c r="P69" t="str">
        <f t="shared" si="2"/>
        <v xml:space="preserve">                              </v>
      </c>
      <c r="Q69">
        <v>0</v>
      </c>
      <c r="R69">
        <v>0</v>
      </c>
      <c r="S69">
        <v>0</v>
      </c>
      <c r="T69">
        <v>0</v>
      </c>
      <c r="U69">
        <v>0</v>
      </c>
      <c r="V69">
        <v>0</v>
      </c>
      <c r="W69">
        <v>0</v>
      </c>
      <c r="X69">
        <v>0</v>
      </c>
      <c r="Y69">
        <v>0</v>
      </c>
      <c r="Z69">
        <v>0</v>
      </c>
      <c r="AA69">
        <v>0</v>
      </c>
      <c r="AB69">
        <v>0</v>
      </c>
      <c r="AC69">
        <v>0</v>
      </c>
      <c r="AD69">
        <v>0</v>
      </c>
      <c r="AE69">
        <v>0</v>
      </c>
      <c r="AF69">
        <v>0</v>
      </c>
      <c r="AG69">
        <v>5.87</v>
      </c>
      <c r="AH69">
        <v>0</v>
      </c>
      <c r="AI69">
        <v>0</v>
      </c>
      <c r="AJ69">
        <v>0</v>
      </c>
      <c r="AK69">
        <v>0</v>
      </c>
      <c r="AL69">
        <v>0</v>
      </c>
      <c r="AM69">
        <v>0</v>
      </c>
      <c r="AN69">
        <v>0</v>
      </c>
      <c r="AO69">
        <v>0</v>
      </c>
      <c r="AP69">
        <v>0</v>
      </c>
      <c r="AQ69">
        <v>103.36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3</v>
      </c>
      <c r="BI69">
        <v>40</v>
      </c>
      <c r="BJ69">
        <v>56.7</v>
      </c>
      <c r="BK69">
        <v>57</v>
      </c>
      <c r="BL69">
        <v>326.83999999999997</v>
      </c>
      <c r="BM69">
        <v>49.03</v>
      </c>
      <c r="BN69">
        <v>375.87</v>
      </c>
      <c r="BO69">
        <v>375.87</v>
      </c>
      <c r="BQ69" t="s">
        <v>143</v>
      </c>
      <c r="BR69" t="s">
        <v>121</v>
      </c>
      <c r="BS69" s="3">
        <v>45877</v>
      </c>
      <c r="BT69" s="4">
        <v>0.51527777777777772</v>
      </c>
      <c r="BU69" t="s">
        <v>288</v>
      </c>
      <c r="BV69" t="s">
        <v>86</v>
      </c>
      <c r="BY69">
        <v>283596</v>
      </c>
      <c r="BZ69" t="s">
        <v>178</v>
      </c>
      <c r="CA69" t="s">
        <v>146</v>
      </c>
      <c r="CC69" t="s">
        <v>142</v>
      </c>
      <c r="CD69">
        <v>1150</v>
      </c>
      <c r="CE69" t="s">
        <v>89</v>
      </c>
      <c r="CF69" s="3">
        <v>45880</v>
      </c>
      <c r="CI69">
        <v>2</v>
      </c>
      <c r="CJ69">
        <v>1</v>
      </c>
      <c r="CK69">
        <v>44</v>
      </c>
      <c r="CL69" t="s">
        <v>90</v>
      </c>
    </row>
    <row r="70" spans="1:90" x14ac:dyDescent="0.3">
      <c r="A70" t="s">
        <v>72</v>
      </c>
      <c r="B70" t="s">
        <v>73</v>
      </c>
      <c r="C70" t="s">
        <v>74</v>
      </c>
      <c r="E70" t="str">
        <f>"009944952186"</f>
        <v>009944952186</v>
      </c>
      <c r="F70" s="3">
        <v>45876</v>
      </c>
      <c r="G70">
        <v>202605</v>
      </c>
      <c r="H70" t="s">
        <v>289</v>
      </c>
      <c r="I70" t="s">
        <v>290</v>
      </c>
      <c r="J70" t="s">
        <v>77</v>
      </c>
      <c r="K70" t="s">
        <v>78</v>
      </c>
      <c r="L70" t="s">
        <v>291</v>
      </c>
      <c r="M70" t="s">
        <v>292</v>
      </c>
      <c r="N70" t="s">
        <v>77</v>
      </c>
      <c r="O70" t="s">
        <v>82</v>
      </c>
      <c r="P70" t="str">
        <f t="shared" si="2"/>
        <v xml:space="preserve">                              </v>
      </c>
      <c r="Q70">
        <v>0</v>
      </c>
      <c r="R70">
        <v>0</v>
      </c>
      <c r="S70">
        <v>0</v>
      </c>
      <c r="T70">
        <v>0</v>
      </c>
      <c r="U70">
        <v>0</v>
      </c>
      <c r="V70">
        <v>0</v>
      </c>
      <c r="W70">
        <v>0</v>
      </c>
      <c r="X70">
        <v>0</v>
      </c>
      <c r="Y70">
        <v>0</v>
      </c>
      <c r="Z70">
        <v>0</v>
      </c>
      <c r="AA70">
        <v>0</v>
      </c>
      <c r="AB70">
        <v>0</v>
      </c>
      <c r="AC70">
        <v>0</v>
      </c>
      <c r="AD70">
        <v>0</v>
      </c>
      <c r="AE70">
        <v>0</v>
      </c>
      <c r="AF70">
        <v>0</v>
      </c>
      <c r="AG70">
        <v>5.87</v>
      </c>
      <c r="AH70">
        <v>0</v>
      </c>
      <c r="AI70">
        <v>0</v>
      </c>
      <c r="AJ70">
        <v>0</v>
      </c>
      <c r="AK70">
        <v>0</v>
      </c>
      <c r="AL70">
        <v>0</v>
      </c>
      <c r="AM70">
        <v>0</v>
      </c>
      <c r="AN70">
        <v>0</v>
      </c>
      <c r="AO70">
        <v>0</v>
      </c>
      <c r="AP70">
        <v>0</v>
      </c>
      <c r="AQ70">
        <v>111.2</v>
      </c>
      <c r="AR70">
        <v>0</v>
      </c>
      <c r="AS70">
        <v>0</v>
      </c>
      <c r="AT70">
        <v>0</v>
      </c>
      <c r="AU70">
        <v>0</v>
      </c>
      <c r="AV70">
        <v>0</v>
      </c>
      <c r="AW70">
        <v>0</v>
      </c>
      <c r="AX70">
        <v>0</v>
      </c>
      <c r="AY70">
        <v>0</v>
      </c>
      <c r="AZ70">
        <v>0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2</v>
      </c>
      <c r="BI70">
        <v>18</v>
      </c>
      <c r="BJ70">
        <v>29.9</v>
      </c>
      <c r="BK70">
        <v>30</v>
      </c>
      <c r="BL70">
        <v>351.17</v>
      </c>
      <c r="BM70">
        <v>52.68</v>
      </c>
      <c r="BN70">
        <v>403.85</v>
      </c>
      <c r="BO70">
        <v>403.85</v>
      </c>
      <c r="BQ70" t="s">
        <v>293</v>
      </c>
      <c r="BR70" t="s">
        <v>294</v>
      </c>
      <c r="BS70" s="3">
        <v>45882</v>
      </c>
      <c r="BT70" s="4">
        <v>0.34722222222222221</v>
      </c>
      <c r="BU70" t="s">
        <v>295</v>
      </c>
      <c r="BV70" t="s">
        <v>90</v>
      </c>
      <c r="BW70" t="s">
        <v>237</v>
      </c>
      <c r="BX70" t="s">
        <v>296</v>
      </c>
      <c r="BY70">
        <v>74820</v>
      </c>
      <c r="BZ70" t="s">
        <v>87</v>
      </c>
      <c r="CC70" t="s">
        <v>292</v>
      </c>
      <c r="CD70">
        <v>9300</v>
      </c>
      <c r="CE70" t="s">
        <v>97</v>
      </c>
      <c r="CF70" s="3">
        <v>45883</v>
      </c>
      <c r="CI70">
        <v>1</v>
      </c>
      <c r="CJ70">
        <v>4</v>
      </c>
      <c r="CK70">
        <v>43</v>
      </c>
      <c r="CL70" t="s">
        <v>90</v>
      </c>
    </row>
    <row r="71" spans="1:90" x14ac:dyDescent="0.3">
      <c r="A71" t="s">
        <v>72</v>
      </c>
      <c r="B71" t="s">
        <v>73</v>
      </c>
      <c r="C71" t="s">
        <v>74</v>
      </c>
      <c r="E71" t="str">
        <f>"009944765841"</f>
        <v>009944765841</v>
      </c>
      <c r="F71" s="3">
        <v>45875</v>
      </c>
      <c r="G71">
        <v>202605</v>
      </c>
      <c r="H71" t="s">
        <v>141</v>
      </c>
      <c r="I71" t="s">
        <v>142</v>
      </c>
      <c r="J71" t="s">
        <v>77</v>
      </c>
      <c r="K71" t="s">
        <v>78</v>
      </c>
      <c r="L71" t="s">
        <v>119</v>
      </c>
      <c r="M71" t="s">
        <v>120</v>
      </c>
      <c r="N71" t="s">
        <v>77</v>
      </c>
      <c r="O71" t="s">
        <v>82</v>
      </c>
      <c r="P71" t="str">
        <f t="shared" si="2"/>
        <v xml:space="preserve">                              </v>
      </c>
      <c r="Q71">
        <v>0</v>
      </c>
      <c r="R71">
        <v>0</v>
      </c>
      <c r="S71">
        <v>0</v>
      </c>
      <c r="T71">
        <v>0</v>
      </c>
      <c r="U71">
        <v>0</v>
      </c>
      <c r="V71">
        <v>0</v>
      </c>
      <c r="W71">
        <v>0</v>
      </c>
      <c r="X71">
        <v>0</v>
      </c>
      <c r="Y71">
        <v>0</v>
      </c>
      <c r="Z71">
        <v>0</v>
      </c>
      <c r="AA71">
        <v>0</v>
      </c>
      <c r="AB71">
        <v>0</v>
      </c>
      <c r="AC71">
        <v>0</v>
      </c>
      <c r="AD71">
        <v>0</v>
      </c>
      <c r="AE71">
        <v>0</v>
      </c>
      <c r="AF71">
        <v>0</v>
      </c>
      <c r="AG71">
        <v>5.87</v>
      </c>
      <c r="AH71">
        <v>0</v>
      </c>
      <c r="AI71">
        <v>0</v>
      </c>
      <c r="AJ71">
        <v>0</v>
      </c>
      <c r="AK71">
        <v>0</v>
      </c>
      <c r="AL71">
        <v>0</v>
      </c>
      <c r="AM71">
        <v>0</v>
      </c>
      <c r="AN71">
        <v>0</v>
      </c>
      <c r="AO71">
        <v>0</v>
      </c>
      <c r="AP71">
        <v>0</v>
      </c>
      <c r="AQ71">
        <v>170.3</v>
      </c>
      <c r="AR71">
        <v>0</v>
      </c>
      <c r="AS71">
        <v>0</v>
      </c>
      <c r="AT71">
        <v>0</v>
      </c>
      <c r="AU71">
        <v>0</v>
      </c>
      <c r="AV71">
        <v>0</v>
      </c>
      <c r="AW71">
        <v>0</v>
      </c>
      <c r="AX71">
        <v>0</v>
      </c>
      <c r="AY71">
        <v>0</v>
      </c>
      <c r="AZ71">
        <v>0</v>
      </c>
      <c r="BA71">
        <v>0</v>
      </c>
      <c r="BB71">
        <v>0</v>
      </c>
      <c r="BC71">
        <v>0</v>
      </c>
      <c r="BD71">
        <v>0</v>
      </c>
      <c r="BE71">
        <v>0</v>
      </c>
      <c r="BF71">
        <v>0</v>
      </c>
      <c r="BG71">
        <v>0</v>
      </c>
      <c r="BH71">
        <v>2</v>
      </c>
      <c r="BI71">
        <v>70</v>
      </c>
      <c r="BJ71">
        <v>108.8</v>
      </c>
      <c r="BK71">
        <v>109</v>
      </c>
      <c r="BL71">
        <v>534.70000000000005</v>
      </c>
      <c r="BM71">
        <v>80.209999999999994</v>
      </c>
      <c r="BN71">
        <v>614.91</v>
      </c>
      <c r="BO71">
        <v>614.91</v>
      </c>
      <c r="BQ71" t="s">
        <v>121</v>
      </c>
      <c r="BR71" t="s">
        <v>143</v>
      </c>
      <c r="BS71" s="3">
        <v>45876</v>
      </c>
      <c r="BT71" s="4">
        <v>0.44722222222222224</v>
      </c>
      <c r="BU71" t="s">
        <v>122</v>
      </c>
      <c r="BV71" t="s">
        <v>86</v>
      </c>
      <c r="BY71">
        <v>544000</v>
      </c>
      <c r="BZ71" t="s">
        <v>178</v>
      </c>
      <c r="CA71" t="s">
        <v>123</v>
      </c>
      <c r="CC71" t="s">
        <v>120</v>
      </c>
      <c r="CD71" s="5" t="s">
        <v>124</v>
      </c>
      <c r="CE71" t="s">
        <v>97</v>
      </c>
      <c r="CF71" s="3">
        <v>45876</v>
      </c>
      <c r="CI71">
        <v>1</v>
      </c>
      <c r="CJ71">
        <v>1</v>
      </c>
      <c r="CK71">
        <v>44</v>
      </c>
      <c r="CL71" t="s">
        <v>90</v>
      </c>
    </row>
    <row r="72" spans="1:90" x14ac:dyDescent="0.3">
      <c r="A72" t="s">
        <v>72</v>
      </c>
      <c r="B72" t="s">
        <v>73</v>
      </c>
      <c r="C72" t="s">
        <v>74</v>
      </c>
      <c r="E72" t="str">
        <f>"009944974175"</f>
        <v>009944974175</v>
      </c>
      <c r="F72" s="3">
        <v>45875</v>
      </c>
      <c r="G72">
        <v>202605</v>
      </c>
      <c r="H72" t="s">
        <v>75</v>
      </c>
      <c r="I72" t="s">
        <v>76</v>
      </c>
      <c r="J72" t="s">
        <v>77</v>
      </c>
      <c r="K72" t="s">
        <v>78</v>
      </c>
      <c r="L72" t="s">
        <v>102</v>
      </c>
      <c r="M72" t="s">
        <v>103</v>
      </c>
      <c r="N72" t="s">
        <v>77</v>
      </c>
      <c r="O72" t="s">
        <v>82</v>
      </c>
      <c r="P72" t="str">
        <f>"STORES                        "</f>
        <v xml:space="preserve">STORES                        </v>
      </c>
      <c r="Q72">
        <v>0</v>
      </c>
      <c r="R72">
        <v>0</v>
      </c>
      <c r="S72">
        <v>0</v>
      </c>
      <c r="T72">
        <v>0</v>
      </c>
      <c r="U72">
        <v>0</v>
      </c>
      <c r="V72">
        <v>0</v>
      </c>
      <c r="W72">
        <v>0</v>
      </c>
      <c r="X72">
        <v>0</v>
      </c>
      <c r="Y72">
        <v>0</v>
      </c>
      <c r="Z72">
        <v>0</v>
      </c>
      <c r="AA72">
        <v>0</v>
      </c>
      <c r="AB72">
        <v>0</v>
      </c>
      <c r="AC72">
        <v>0</v>
      </c>
      <c r="AD72">
        <v>0</v>
      </c>
      <c r="AE72">
        <v>0</v>
      </c>
      <c r="AF72">
        <v>0</v>
      </c>
      <c r="AG72">
        <v>5.87</v>
      </c>
      <c r="AH72">
        <v>0</v>
      </c>
      <c r="AI72">
        <v>0</v>
      </c>
      <c r="AJ72">
        <v>0</v>
      </c>
      <c r="AK72">
        <v>0</v>
      </c>
      <c r="AL72">
        <v>0</v>
      </c>
      <c r="AM72">
        <v>0</v>
      </c>
      <c r="AN72">
        <v>0</v>
      </c>
      <c r="AO72">
        <v>0</v>
      </c>
      <c r="AP72">
        <v>0</v>
      </c>
      <c r="AQ72">
        <v>280.54000000000002</v>
      </c>
      <c r="AR72">
        <v>0</v>
      </c>
      <c r="AS72">
        <v>0</v>
      </c>
      <c r="AT72">
        <v>0</v>
      </c>
      <c r="AU72">
        <v>0</v>
      </c>
      <c r="AV72">
        <v>0</v>
      </c>
      <c r="AW72">
        <v>0</v>
      </c>
      <c r="AX72">
        <v>0</v>
      </c>
      <c r="AY72">
        <v>0</v>
      </c>
      <c r="AZ72">
        <v>0</v>
      </c>
      <c r="BA72">
        <v>0</v>
      </c>
      <c r="BB72">
        <v>0</v>
      </c>
      <c r="BC72">
        <v>0</v>
      </c>
      <c r="BD72">
        <v>0</v>
      </c>
      <c r="BE72">
        <v>0</v>
      </c>
      <c r="BF72">
        <v>0</v>
      </c>
      <c r="BG72">
        <v>0</v>
      </c>
      <c r="BH72">
        <v>6</v>
      </c>
      <c r="BI72">
        <v>53.7</v>
      </c>
      <c r="BJ72">
        <v>143</v>
      </c>
      <c r="BK72">
        <v>143</v>
      </c>
      <c r="BL72">
        <v>877.03</v>
      </c>
      <c r="BM72">
        <v>131.55000000000001</v>
      </c>
      <c r="BN72">
        <v>1008.58</v>
      </c>
      <c r="BO72">
        <v>1008.58</v>
      </c>
      <c r="BQ72" t="s">
        <v>104</v>
      </c>
      <c r="BR72" t="s">
        <v>84</v>
      </c>
      <c r="BS72" s="3">
        <v>45881</v>
      </c>
      <c r="BT72" s="4">
        <v>0.66666666666666663</v>
      </c>
      <c r="BU72" t="s">
        <v>297</v>
      </c>
      <c r="BV72" t="s">
        <v>90</v>
      </c>
      <c r="BW72" t="s">
        <v>249</v>
      </c>
      <c r="BX72" t="s">
        <v>298</v>
      </c>
      <c r="BY72">
        <v>511262.93</v>
      </c>
      <c r="BZ72" t="s">
        <v>87</v>
      </c>
      <c r="CC72" t="s">
        <v>103</v>
      </c>
      <c r="CD72">
        <v>4017</v>
      </c>
      <c r="CE72" t="s">
        <v>89</v>
      </c>
      <c r="CF72" s="3">
        <v>45884</v>
      </c>
      <c r="CI72">
        <v>1</v>
      </c>
      <c r="CJ72">
        <v>3</v>
      </c>
      <c r="CK72">
        <v>41</v>
      </c>
      <c r="CL72" t="s">
        <v>90</v>
      </c>
    </row>
    <row r="73" spans="1:90" x14ac:dyDescent="0.3">
      <c r="A73" t="s">
        <v>72</v>
      </c>
      <c r="B73" t="s">
        <v>73</v>
      </c>
      <c r="C73" t="s">
        <v>74</v>
      </c>
      <c r="E73" t="str">
        <f>"009944970453"</f>
        <v>009944970453</v>
      </c>
      <c r="F73" s="3">
        <v>45876</v>
      </c>
      <c r="G73">
        <v>202605</v>
      </c>
      <c r="H73" t="s">
        <v>299</v>
      </c>
      <c r="I73" t="s">
        <v>300</v>
      </c>
      <c r="J73" t="s">
        <v>77</v>
      </c>
      <c r="K73" t="s">
        <v>78</v>
      </c>
      <c r="L73" t="s">
        <v>75</v>
      </c>
      <c r="M73" t="s">
        <v>76</v>
      </c>
      <c r="N73" t="s">
        <v>77</v>
      </c>
      <c r="O73" t="s">
        <v>82</v>
      </c>
      <c r="P73" t="str">
        <f>"                              "</f>
        <v xml:space="preserve">                              </v>
      </c>
      <c r="Q73">
        <v>0</v>
      </c>
      <c r="R73">
        <v>0</v>
      </c>
      <c r="S73">
        <v>0</v>
      </c>
      <c r="T73">
        <v>0</v>
      </c>
      <c r="U73">
        <v>0</v>
      </c>
      <c r="V73">
        <v>0</v>
      </c>
      <c r="W73">
        <v>0</v>
      </c>
      <c r="X73">
        <v>0</v>
      </c>
      <c r="Y73">
        <v>0</v>
      </c>
      <c r="Z73">
        <v>0</v>
      </c>
      <c r="AA73">
        <v>0</v>
      </c>
      <c r="AB73">
        <v>0</v>
      </c>
      <c r="AC73">
        <v>16.739999999999998</v>
      </c>
      <c r="AD73">
        <v>0</v>
      </c>
      <c r="AE73">
        <v>0</v>
      </c>
      <c r="AF73">
        <v>0</v>
      </c>
      <c r="AG73">
        <v>5.87</v>
      </c>
      <c r="AH73">
        <v>0</v>
      </c>
      <c r="AI73">
        <v>0</v>
      </c>
      <c r="AJ73">
        <v>0</v>
      </c>
      <c r="AK73">
        <v>0</v>
      </c>
      <c r="AL73">
        <v>0</v>
      </c>
      <c r="AM73">
        <v>0</v>
      </c>
      <c r="AN73">
        <v>0</v>
      </c>
      <c r="AO73">
        <v>0</v>
      </c>
      <c r="AP73">
        <v>0</v>
      </c>
      <c r="AQ73">
        <v>91.9</v>
      </c>
      <c r="AR73">
        <v>0</v>
      </c>
      <c r="AS73">
        <v>0</v>
      </c>
      <c r="AT73">
        <v>0</v>
      </c>
      <c r="AU73">
        <v>0</v>
      </c>
      <c r="AV73">
        <v>0</v>
      </c>
      <c r="AW73">
        <v>0</v>
      </c>
      <c r="AX73">
        <v>0</v>
      </c>
      <c r="AY73">
        <v>0</v>
      </c>
      <c r="AZ73">
        <v>0</v>
      </c>
      <c r="BA73">
        <v>0</v>
      </c>
      <c r="BB73">
        <v>0</v>
      </c>
      <c r="BC73">
        <v>0</v>
      </c>
      <c r="BD73">
        <v>0</v>
      </c>
      <c r="BE73">
        <v>0</v>
      </c>
      <c r="BF73">
        <v>0</v>
      </c>
      <c r="BG73">
        <v>0</v>
      </c>
      <c r="BH73">
        <v>1</v>
      </c>
      <c r="BI73">
        <v>10</v>
      </c>
      <c r="BJ73">
        <v>23.1</v>
      </c>
      <c r="BK73">
        <v>24</v>
      </c>
      <c r="BL73">
        <v>307.99</v>
      </c>
      <c r="BM73">
        <v>46.2</v>
      </c>
      <c r="BN73">
        <v>354.19</v>
      </c>
      <c r="BO73">
        <v>354.19</v>
      </c>
      <c r="BQ73" t="s">
        <v>100</v>
      </c>
      <c r="BR73" t="s">
        <v>301</v>
      </c>
      <c r="BS73" t="s">
        <v>97</v>
      </c>
      <c r="BY73">
        <v>115520</v>
      </c>
      <c r="BZ73" t="s">
        <v>302</v>
      </c>
      <c r="CC73" t="s">
        <v>76</v>
      </c>
      <c r="CD73">
        <v>2146</v>
      </c>
      <c r="CE73" t="s">
        <v>97</v>
      </c>
      <c r="CF73" s="3">
        <v>45878</v>
      </c>
      <c r="CI73">
        <v>1</v>
      </c>
      <c r="CJ73" t="s">
        <v>97</v>
      </c>
      <c r="CK73">
        <v>43</v>
      </c>
      <c r="CL73" t="s">
        <v>90</v>
      </c>
    </row>
    <row r="74" spans="1:90" x14ac:dyDescent="0.3">
      <c r="A74" t="s">
        <v>72</v>
      </c>
      <c r="B74" t="s">
        <v>73</v>
      </c>
      <c r="C74" t="s">
        <v>74</v>
      </c>
      <c r="E74" t="str">
        <f>"009944974774"</f>
        <v>009944974774</v>
      </c>
      <c r="F74" s="3">
        <v>45876</v>
      </c>
      <c r="G74">
        <v>202605</v>
      </c>
      <c r="H74" t="s">
        <v>79</v>
      </c>
      <c r="I74" t="s">
        <v>80</v>
      </c>
      <c r="J74" t="s">
        <v>77</v>
      </c>
      <c r="K74" t="s">
        <v>78</v>
      </c>
      <c r="L74" t="s">
        <v>75</v>
      </c>
      <c r="M74" t="s">
        <v>76</v>
      </c>
      <c r="N74" t="s">
        <v>77</v>
      </c>
      <c r="O74" t="s">
        <v>82</v>
      </c>
      <c r="P74" t="str">
        <f>"NA                            "</f>
        <v xml:space="preserve">NA                            </v>
      </c>
      <c r="Q74">
        <v>0</v>
      </c>
      <c r="R74">
        <v>0</v>
      </c>
      <c r="S74">
        <v>0</v>
      </c>
      <c r="T74">
        <v>0</v>
      </c>
      <c r="U74">
        <v>0</v>
      </c>
      <c r="V74">
        <v>0</v>
      </c>
      <c r="W74">
        <v>0</v>
      </c>
      <c r="X74">
        <v>0</v>
      </c>
      <c r="Y74">
        <v>0</v>
      </c>
      <c r="Z74">
        <v>0</v>
      </c>
      <c r="AA74">
        <v>0</v>
      </c>
      <c r="AB74">
        <v>0</v>
      </c>
      <c r="AC74">
        <v>0</v>
      </c>
      <c r="AD74">
        <v>0</v>
      </c>
      <c r="AE74">
        <v>0</v>
      </c>
      <c r="AF74">
        <v>0</v>
      </c>
      <c r="AG74">
        <v>5.87</v>
      </c>
      <c r="AH74">
        <v>0</v>
      </c>
      <c r="AI74">
        <v>0</v>
      </c>
      <c r="AJ74">
        <v>0</v>
      </c>
      <c r="AK74">
        <v>0</v>
      </c>
      <c r="AL74">
        <v>0</v>
      </c>
      <c r="AM74">
        <v>0</v>
      </c>
      <c r="AN74">
        <v>0</v>
      </c>
      <c r="AO74">
        <v>0</v>
      </c>
      <c r="AP74">
        <v>0</v>
      </c>
      <c r="AQ74">
        <v>101.77</v>
      </c>
      <c r="AR74">
        <v>0</v>
      </c>
      <c r="AS74">
        <v>0</v>
      </c>
      <c r="AT74">
        <v>0</v>
      </c>
      <c r="AU74">
        <v>0</v>
      </c>
      <c r="AV74">
        <v>0</v>
      </c>
      <c r="AW74">
        <v>0</v>
      </c>
      <c r="AX74">
        <v>0</v>
      </c>
      <c r="AY74">
        <v>0</v>
      </c>
      <c r="AZ74">
        <v>0</v>
      </c>
      <c r="BA74">
        <v>0</v>
      </c>
      <c r="BB74">
        <v>0</v>
      </c>
      <c r="BC74">
        <v>0</v>
      </c>
      <c r="BD74">
        <v>0</v>
      </c>
      <c r="BE74">
        <v>0</v>
      </c>
      <c r="BF74">
        <v>0</v>
      </c>
      <c r="BG74">
        <v>0</v>
      </c>
      <c r="BH74">
        <v>1</v>
      </c>
      <c r="BI74">
        <v>20.100000000000001</v>
      </c>
      <c r="BJ74">
        <v>46</v>
      </c>
      <c r="BK74">
        <v>46</v>
      </c>
      <c r="BL74">
        <v>321.89999999999998</v>
      </c>
      <c r="BM74">
        <v>48.29</v>
      </c>
      <c r="BN74">
        <v>370.19</v>
      </c>
      <c r="BO74">
        <v>370.19</v>
      </c>
      <c r="BQ74" t="s">
        <v>303</v>
      </c>
      <c r="BR74" t="s">
        <v>303</v>
      </c>
      <c r="BS74" s="3">
        <v>45880</v>
      </c>
      <c r="BT74" s="4">
        <v>0.4375</v>
      </c>
      <c r="BU74" t="s">
        <v>304</v>
      </c>
      <c r="BV74" t="s">
        <v>86</v>
      </c>
      <c r="BY74">
        <v>230184</v>
      </c>
      <c r="BZ74" t="s">
        <v>87</v>
      </c>
      <c r="CC74" t="s">
        <v>76</v>
      </c>
      <c r="CD74">
        <v>2146</v>
      </c>
      <c r="CE74" t="s">
        <v>179</v>
      </c>
      <c r="CF74" s="3">
        <v>45881</v>
      </c>
      <c r="CI74">
        <v>3</v>
      </c>
      <c r="CJ74">
        <v>2</v>
      </c>
      <c r="CK74">
        <v>41</v>
      </c>
      <c r="CL74" t="s">
        <v>90</v>
      </c>
    </row>
    <row r="75" spans="1:90" x14ac:dyDescent="0.3">
      <c r="A75" t="s">
        <v>72</v>
      </c>
      <c r="B75" t="s">
        <v>73</v>
      </c>
      <c r="C75" t="s">
        <v>74</v>
      </c>
      <c r="E75" t="str">
        <f>"009944778601"</f>
        <v>009944778601</v>
      </c>
      <c r="F75" s="3">
        <v>45875</v>
      </c>
      <c r="G75">
        <v>202605</v>
      </c>
      <c r="H75" t="s">
        <v>75</v>
      </c>
      <c r="I75" t="s">
        <v>76</v>
      </c>
      <c r="J75" t="s">
        <v>77</v>
      </c>
      <c r="K75" t="s">
        <v>78</v>
      </c>
      <c r="L75" t="s">
        <v>305</v>
      </c>
      <c r="M75" t="s">
        <v>306</v>
      </c>
      <c r="N75" t="s">
        <v>307</v>
      </c>
      <c r="O75" t="s">
        <v>205</v>
      </c>
      <c r="P75" t="str">
        <f>"LOCKS                         "</f>
        <v xml:space="preserve">LOCKS                         </v>
      </c>
      <c r="Q75">
        <v>0</v>
      </c>
      <c r="R75">
        <v>0</v>
      </c>
      <c r="S75">
        <v>0</v>
      </c>
      <c r="T75">
        <v>0</v>
      </c>
      <c r="U75">
        <v>0</v>
      </c>
      <c r="V75">
        <v>0</v>
      </c>
      <c r="W75">
        <v>0</v>
      </c>
      <c r="X75">
        <v>0</v>
      </c>
      <c r="Y75">
        <v>0</v>
      </c>
      <c r="Z75">
        <v>0</v>
      </c>
      <c r="AA75">
        <v>0</v>
      </c>
      <c r="AB75">
        <v>0</v>
      </c>
      <c r="AC75">
        <v>0</v>
      </c>
      <c r="AD75">
        <v>0</v>
      </c>
      <c r="AE75">
        <v>0</v>
      </c>
      <c r="AF75">
        <v>0</v>
      </c>
      <c r="AG75">
        <v>0</v>
      </c>
      <c r="AH75">
        <v>0</v>
      </c>
      <c r="AI75">
        <v>0</v>
      </c>
      <c r="AJ75">
        <v>0</v>
      </c>
      <c r="AK75">
        <v>0</v>
      </c>
      <c r="AL75">
        <v>0</v>
      </c>
      <c r="AM75">
        <v>0</v>
      </c>
      <c r="AN75">
        <v>0</v>
      </c>
      <c r="AO75">
        <v>0</v>
      </c>
      <c r="AP75">
        <v>0</v>
      </c>
      <c r="AQ75">
        <v>44.73</v>
      </c>
      <c r="AR75">
        <v>0</v>
      </c>
      <c r="AS75">
        <v>0</v>
      </c>
      <c r="AT75">
        <v>0</v>
      </c>
      <c r="AU75">
        <v>0</v>
      </c>
      <c r="AV75">
        <v>0</v>
      </c>
      <c r="AW75">
        <v>0</v>
      </c>
      <c r="AX75">
        <v>0</v>
      </c>
      <c r="AY75">
        <v>0</v>
      </c>
      <c r="AZ75">
        <v>0</v>
      </c>
      <c r="BA75">
        <v>0</v>
      </c>
      <c r="BB75">
        <v>0</v>
      </c>
      <c r="BC75">
        <v>0</v>
      </c>
      <c r="BD75">
        <v>0</v>
      </c>
      <c r="BE75">
        <v>0</v>
      </c>
      <c r="BF75">
        <v>0</v>
      </c>
      <c r="BG75">
        <v>0</v>
      </c>
      <c r="BH75">
        <v>1</v>
      </c>
      <c r="BI75">
        <v>1</v>
      </c>
      <c r="BJ75">
        <v>0.2</v>
      </c>
      <c r="BK75">
        <v>1</v>
      </c>
      <c r="BL75">
        <v>138.88999999999999</v>
      </c>
      <c r="BM75">
        <v>20.83</v>
      </c>
      <c r="BN75">
        <v>159.72</v>
      </c>
      <c r="BO75">
        <v>159.72</v>
      </c>
      <c r="BQ75" t="s">
        <v>308</v>
      </c>
      <c r="BR75" t="s">
        <v>309</v>
      </c>
      <c r="BS75" s="3">
        <v>45877</v>
      </c>
      <c r="BT75" s="4">
        <v>0.45208333333333334</v>
      </c>
      <c r="BU75" t="s">
        <v>310</v>
      </c>
      <c r="BV75" t="s">
        <v>90</v>
      </c>
      <c r="BW75" t="s">
        <v>237</v>
      </c>
      <c r="BX75" t="s">
        <v>311</v>
      </c>
      <c r="BY75">
        <v>1200</v>
      </c>
      <c r="BZ75" t="s">
        <v>209</v>
      </c>
      <c r="CA75" t="s">
        <v>312</v>
      </c>
      <c r="CC75" t="s">
        <v>306</v>
      </c>
      <c r="CD75">
        <v>8600</v>
      </c>
      <c r="CE75" t="s">
        <v>89</v>
      </c>
      <c r="CF75" s="3">
        <v>45880</v>
      </c>
      <c r="CI75">
        <v>1</v>
      </c>
      <c r="CJ75">
        <v>2</v>
      </c>
      <c r="CK75">
        <v>23</v>
      </c>
      <c r="CL75" t="s">
        <v>90</v>
      </c>
    </row>
    <row r="76" spans="1:90" x14ac:dyDescent="0.3">
      <c r="A76" t="s">
        <v>72</v>
      </c>
      <c r="B76" t="s">
        <v>73</v>
      </c>
      <c r="C76" t="s">
        <v>74</v>
      </c>
      <c r="E76" t="str">
        <f>"009944778600"</f>
        <v>009944778600</v>
      </c>
      <c r="F76" s="3">
        <v>45875</v>
      </c>
      <c r="G76">
        <v>202605</v>
      </c>
      <c r="H76" t="s">
        <v>75</v>
      </c>
      <c r="I76" t="s">
        <v>76</v>
      </c>
      <c r="J76" t="s">
        <v>77</v>
      </c>
      <c r="K76" t="s">
        <v>78</v>
      </c>
      <c r="L76" t="s">
        <v>299</v>
      </c>
      <c r="M76" t="s">
        <v>300</v>
      </c>
      <c r="N76" t="s">
        <v>77</v>
      </c>
      <c r="O76" t="s">
        <v>205</v>
      </c>
      <c r="P76" t="str">
        <f>"LOCKS                         "</f>
        <v xml:space="preserve">LOCKS                         </v>
      </c>
      <c r="Q76">
        <v>0</v>
      </c>
      <c r="R76">
        <v>0</v>
      </c>
      <c r="S76">
        <v>0</v>
      </c>
      <c r="T76">
        <v>0</v>
      </c>
      <c r="U76">
        <v>0</v>
      </c>
      <c r="V76">
        <v>0</v>
      </c>
      <c r="W76">
        <v>0</v>
      </c>
      <c r="X76">
        <v>0</v>
      </c>
      <c r="Y76">
        <v>0</v>
      </c>
      <c r="Z76">
        <v>0</v>
      </c>
      <c r="AA76">
        <v>0</v>
      </c>
      <c r="AB76">
        <v>0</v>
      </c>
      <c r="AC76">
        <v>0</v>
      </c>
      <c r="AD76">
        <v>0</v>
      </c>
      <c r="AE76">
        <v>0</v>
      </c>
      <c r="AF76">
        <v>0</v>
      </c>
      <c r="AG76">
        <v>0</v>
      </c>
      <c r="AH76">
        <v>0</v>
      </c>
      <c r="AI76">
        <v>0</v>
      </c>
      <c r="AJ76">
        <v>0</v>
      </c>
      <c r="AK76">
        <v>0</v>
      </c>
      <c r="AL76">
        <v>0</v>
      </c>
      <c r="AM76">
        <v>0</v>
      </c>
      <c r="AN76">
        <v>0</v>
      </c>
      <c r="AO76">
        <v>0</v>
      </c>
      <c r="AP76">
        <v>0</v>
      </c>
      <c r="AQ76">
        <v>44.73</v>
      </c>
      <c r="AR76">
        <v>0</v>
      </c>
      <c r="AS76">
        <v>0</v>
      </c>
      <c r="AT76">
        <v>0</v>
      </c>
      <c r="AU76">
        <v>0</v>
      </c>
      <c r="AV76">
        <v>0</v>
      </c>
      <c r="AW76">
        <v>16.739999999999998</v>
      </c>
      <c r="AX76">
        <v>0</v>
      </c>
      <c r="AY76">
        <v>0</v>
      </c>
      <c r="AZ76">
        <v>0</v>
      </c>
      <c r="BA76">
        <v>0</v>
      </c>
      <c r="BB76">
        <v>0</v>
      </c>
      <c r="BC76">
        <v>0</v>
      </c>
      <c r="BD76">
        <v>0</v>
      </c>
      <c r="BE76">
        <v>0</v>
      </c>
      <c r="BF76">
        <v>0</v>
      </c>
      <c r="BG76">
        <v>0</v>
      </c>
      <c r="BH76">
        <v>1</v>
      </c>
      <c r="BI76">
        <v>1</v>
      </c>
      <c r="BJ76">
        <v>0.2</v>
      </c>
      <c r="BK76">
        <v>1</v>
      </c>
      <c r="BL76">
        <v>155.63</v>
      </c>
      <c r="BM76">
        <v>23.34</v>
      </c>
      <c r="BN76">
        <v>178.97</v>
      </c>
      <c r="BO76">
        <v>178.97</v>
      </c>
      <c r="BQ76" t="s">
        <v>313</v>
      </c>
      <c r="BR76" t="s">
        <v>309</v>
      </c>
      <c r="BS76" s="3">
        <v>45877</v>
      </c>
      <c r="BT76" s="4">
        <v>0.43263888888888891</v>
      </c>
      <c r="BU76" t="s">
        <v>314</v>
      </c>
      <c r="BV76" t="s">
        <v>90</v>
      </c>
      <c r="BY76">
        <v>1200</v>
      </c>
      <c r="BZ76" t="s">
        <v>315</v>
      </c>
      <c r="CC76" t="s">
        <v>300</v>
      </c>
      <c r="CD76">
        <v>2745</v>
      </c>
      <c r="CE76" t="s">
        <v>89</v>
      </c>
      <c r="CF76" s="3">
        <v>45880</v>
      </c>
      <c r="CI76">
        <v>1</v>
      </c>
      <c r="CJ76">
        <v>2</v>
      </c>
      <c r="CK76">
        <v>23</v>
      </c>
      <c r="CL76" t="s">
        <v>90</v>
      </c>
    </row>
    <row r="77" spans="1:90" x14ac:dyDescent="0.3">
      <c r="A77" t="s">
        <v>72</v>
      </c>
      <c r="B77" t="s">
        <v>73</v>
      </c>
      <c r="C77" t="s">
        <v>74</v>
      </c>
      <c r="E77" t="str">
        <f>"009944588937"</f>
        <v>009944588937</v>
      </c>
      <c r="F77" s="3">
        <v>45876</v>
      </c>
      <c r="G77">
        <v>202605</v>
      </c>
      <c r="H77" t="s">
        <v>75</v>
      </c>
      <c r="I77" t="s">
        <v>76</v>
      </c>
      <c r="J77" t="s">
        <v>77</v>
      </c>
      <c r="K77" t="s">
        <v>78</v>
      </c>
      <c r="L77" t="s">
        <v>119</v>
      </c>
      <c r="M77" t="s">
        <v>120</v>
      </c>
      <c r="N77" t="s">
        <v>227</v>
      </c>
      <c r="O77" t="s">
        <v>82</v>
      </c>
      <c r="P77" t="str">
        <f>"stores                        "</f>
        <v xml:space="preserve">stores                        </v>
      </c>
      <c r="Q77">
        <v>0</v>
      </c>
      <c r="R77">
        <v>0</v>
      </c>
      <c r="S77">
        <v>0</v>
      </c>
      <c r="T77">
        <v>0</v>
      </c>
      <c r="U77">
        <v>0</v>
      </c>
      <c r="V77">
        <v>0</v>
      </c>
      <c r="W77">
        <v>0</v>
      </c>
      <c r="X77">
        <v>0</v>
      </c>
      <c r="Y77">
        <v>0</v>
      </c>
      <c r="Z77">
        <v>0</v>
      </c>
      <c r="AA77">
        <v>0</v>
      </c>
      <c r="AB77">
        <v>0</v>
      </c>
      <c r="AC77">
        <v>0</v>
      </c>
      <c r="AD77">
        <v>0</v>
      </c>
      <c r="AE77">
        <v>0</v>
      </c>
      <c r="AF77">
        <v>0</v>
      </c>
      <c r="AG77">
        <v>5.87</v>
      </c>
      <c r="AH77">
        <v>0</v>
      </c>
      <c r="AI77">
        <v>0</v>
      </c>
      <c r="AJ77">
        <v>0</v>
      </c>
      <c r="AK77">
        <v>0</v>
      </c>
      <c r="AL77">
        <v>0</v>
      </c>
      <c r="AM77">
        <v>0</v>
      </c>
      <c r="AN77">
        <v>0</v>
      </c>
      <c r="AO77">
        <v>0</v>
      </c>
      <c r="AP77">
        <v>0</v>
      </c>
      <c r="AQ77">
        <v>59.38</v>
      </c>
      <c r="AR77">
        <v>0</v>
      </c>
      <c r="AS77">
        <v>0</v>
      </c>
      <c r="AT77">
        <v>0</v>
      </c>
      <c r="AU77">
        <v>0</v>
      </c>
      <c r="AV77">
        <v>0</v>
      </c>
      <c r="AW77">
        <v>0</v>
      </c>
      <c r="AX77">
        <v>0</v>
      </c>
      <c r="AY77">
        <v>0</v>
      </c>
      <c r="AZ77">
        <v>0</v>
      </c>
      <c r="BA77">
        <v>0</v>
      </c>
      <c r="BB77">
        <v>0</v>
      </c>
      <c r="BC77">
        <v>0</v>
      </c>
      <c r="BD77">
        <v>0</v>
      </c>
      <c r="BE77">
        <v>0</v>
      </c>
      <c r="BF77">
        <v>0</v>
      </c>
      <c r="BG77">
        <v>0</v>
      </c>
      <c r="BH77">
        <v>2</v>
      </c>
      <c r="BI77">
        <v>20.6</v>
      </c>
      <c r="BJ77">
        <v>22.7</v>
      </c>
      <c r="BK77">
        <v>23</v>
      </c>
      <c r="BL77">
        <v>190.27</v>
      </c>
      <c r="BM77">
        <v>28.54</v>
      </c>
      <c r="BN77">
        <v>218.81</v>
      </c>
      <c r="BO77">
        <v>218.81</v>
      </c>
      <c r="BQ77" t="s">
        <v>121</v>
      </c>
      <c r="BR77" t="s">
        <v>84</v>
      </c>
      <c r="BS77" s="3">
        <v>45877</v>
      </c>
      <c r="BT77" s="4">
        <v>0.40416666666666667</v>
      </c>
      <c r="BU77" t="s">
        <v>122</v>
      </c>
      <c r="BV77" t="s">
        <v>86</v>
      </c>
      <c r="BY77">
        <v>113276.1</v>
      </c>
      <c r="BZ77" t="s">
        <v>87</v>
      </c>
      <c r="CA77" t="s">
        <v>123</v>
      </c>
      <c r="CC77" t="s">
        <v>120</v>
      </c>
      <c r="CD77" s="5" t="s">
        <v>124</v>
      </c>
      <c r="CE77" t="s">
        <v>89</v>
      </c>
      <c r="CF77" s="3">
        <v>45877</v>
      </c>
      <c r="CI77">
        <v>1</v>
      </c>
      <c r="CJ77">
        <v>1</v>
      </c>
      <c r="CK77">
        <v>41</v>
      </c>
      <c r="CL77" t="s">
        <v>90</v>
      </c>
    </row>
    <row r="78" spans="1:90" x14ac:dyDescent="0.3">
      <c r="A78" t="s">
        <v>72</v>
      </c>
      <c r="B78" t="s">
        <v>73</v>
      </c>
      <c r="C78" t="s">
        <v>74</v>
      </c>
      <c r="E78" t="str">
        <f>"009944968666"</f>
        <v>009944968666</v>
      </c>
      <c r="F78" s="3">
        <v>45876</v>
      </c>
      <c r="G78">
        <v>202605</v>
      </c>
      <c r="H78" t="s">
        <v>75</v>
      </c>
      <c r="I78" t="s">
        <v>76</v>
      </c>
      <c r="J78" t="s">
        <v>77</v>
      </c>
      <c r="K78" t="s">
        <v>78</v>
      </c>
      <c r="L78" t="s">
        <v>188</v>
      </c>
      <c r="M78" t="s">
        <v>189</v>
      </c>
      <c r="N78" t="s">
        <v>77</v>
      </c>
      <c r="O78" t="s">
        <v>205</v>
      </c>
      <c r="P78" t="str">
        <f t="shared" ref="P78:P89" si="3">"STORES                        "</f>
        <v xml:space="preserve">STORES                        </v>
      </c>
      <c r="Q78">
        <v>0</v>
      </c>
      <c r="R78">
        <v>0</v>
      </c>
      <c r="S78">
        <v>0</v>
      </c>
      <c r="T78">
        <v>0</v>
      </c>
      <c r="U78">
        <v>0</v>
      </c>
      <c r="V78">
        <v>0</v>
      </c>
      <c r="W78">
        <v>0</v>
      </c>
      <c r="X78">
        <v>0</v>
      </c>
      <c r="Y78">
        <v>0</v>
      </c>
      <c r="Z78">
        <v>0</v>
      </c>
      <c r="AA78">
        <v>0</v>
      </c>
      <c r="AB78">
        <v>0</v>
      </c>
      <c r="AC78">
        <v>0</v>
      </c>
      <c r="AD78">
        <v>0</v>
      </c>
      <c r="AE78">
        <v>0</v>
      </c>
      <c r="AF78">
        <v>0</v>
      </c>
      <c r="AG78">
        <v>0</v>
      </c>
      <c r="AH78">
        <v>0</v>
      </c>
      <c r="AI78">
        <v>0</v>
      </c>
      <c r="AJ78">
        <v>0</v>
      </c>
      <c r="AK78">
        <v>0</v>
      </c>
      <c r="AL78">
        <v>0</v>
      </c>
      <c r="AM78">
        <v>0</v>
      </c>
      <c r="AN78">
        <v>0</v>
      </c>
      <c r="AO78">
        <v>0</v>
      </c>
      <c r="AP78">
        <v>0</v>
      </c>
      <c r="AQ78">
        <v>44.73</v>
      </c>
      <c r="AR78">
        <v>0</v>
      </c>
      <c r="AS78">
        <v>0</v>
      </c>
      <c r="AT78">
        <v>0</v>
      </c>
      <c r="AU78">
        <v>0</v>
      </c>
      <c r="AV78">
        <v>0</v>
      </c>
      <c r="AW78">
        <v>0</v>
      </c>
      <c r="AX78">
        <v>0</v>
      </c>
      <c r="AY78">
        <v>0</v>
      </c>
      <c r="AZ78">
        <v>0</v>
      </c>
      <c r="BA78">
        <v>0</v>
      </c>
      <c r="BB78">
        <v>0</v>
      </c>
      <c r="BC78">
        <v>0</v>
      </c>
      <c r="BD78">
        <v>0</v>
      </c>
      <c r="BE78">
        <v>0</v>
      </c>
      <c r="BF78">
        <v>0</v>
      </c>
      <c r="BG78">
        <v>0</v>
      </c>
      <c r="BH78">
        <v>1</v>
      </c>
      <c r="BI78">
        <v>1</v>
      </c>
      <c r="BJ78">
        <v>0.2</v>
      </c>
      <c r="BK78">
        <v>1</v>
      </c>
      <c r="BL78">
        <v>138.88999999999999</v>
      </c>
      <c r="BM78">
        <v>20.83</v>
      </c>
      <c r="BN78">
        <v>159.72</v>
      </c>
      <c r="BO78">
        <v>159.72</v>
      </c>
      <c r="BQ78" t="s">
        <v>193</v>
      </c>
      <c r="BR78" t="s">
        <v>84</v>
      </c>
      <c r="BS78" s="3">
        <v>45877</v>
      </c>
      <c r="BT78" s="4">
        <v>0.41666666666666669</v>
      </c>
      <c r="BU78" t="s">
        <v>196</v>
      </c>
      <c r="BV78" t="s">
        <v>86</v>
      </c>
      <c r="BY78">
        <v>1200</v>
      </c>
      <c r="BZ78" t="s">
        <v>209</v>
      </c>
      <c r="CA78" t="s">
        <v>197</v>
      </c>
      <c r="CC78" t="s">
        <v>189</v>
      </c>
      <c r="CD78" s="5" t="s">
        <v>198</v>
      </c>
      <c r="CE78" t="s">
        <v>89</v>
      </c>
      <c r="CF78" s="3">
        <v>45880</v>
      </c>
      <c r="CI78">
        <v>1</v>
      </c>
      <c r="CJ78">
        <v>1</v>
      </c>
      <c r="CK78">
        <v>23</v>
      </c>
      <c r="CL78" t="s">
        <v>90</v>
      </c>
    </row>
    <row r="79" spans="1:90" x14ac:dyDescent="0.3">
      <c r="A79" t="s">
        <v>72</v>
      </c>
      <c r="B79" t="s">
        <v>73</v>
      </c>
      <c r="C79" t="s">
        <v>74</v>
      </c>
      <c r="E79" t="str">
        <f>"009944588935"</f>
        <v>009944588935</v>
      </c>
      <c r="F79" s="3">
        <v>45876</v>
      </c>
      <c r="G79">
        <v>202605</v>
      </c>
      <c r="H79" t="s">
        <v>75</v>
      </c>
      <c r="I79" t="s">
        <v>76</v>
      </c>
      <c r="J79" t="s">
        <v>77</v>
      </c>
      <c r="K79" t="s">
        <v>78</v>
      </c>
      <c r="L79" t="s">
        <v>291</v>
      </c>
      <c r="M79" t="s">
        <v>292</v>
      </c>
      <c r="N79" t="s">
        <v>77</v>
      </c>
      <c r="O79" t="s">
        <v>205</v>
      </c>
      <c r="P79" t="str">
        <f t="shared" si="3"/>
        <v xml:space="preserve">STORES                        </v>
      </c>
      <c r="Q79">
        <v>0</v>
      </c>
      <c r="R79">
        <v>0</v>
      </c>
      <c r="S79">
        <v>0</v>
      </c>
      <c r="T79">
        <v>0</v>
      </c>
      <c r="U79">
        <v>0</v>
      </c>
      <c r="V79">
        <v>0</v>
      </c>
      <c r="W79">
        <v>0</v>
      </c>
      <c r="X79">
        <v>0</v>
      </c>
      <c r="Y79">
        <v>0</v>
      </c>
      <c r="Z79">
        <v>0</v>
      </c>
      <c r="AA79">
        <v>0</v>
      </c>
      <c r="AB79">
        <v>0</v>
      </c>
      <c r="AC79">
        <v>0</v>
      </c>
      <c r="AD79">
        <v>0</v>
      </c>
      <c r="AE79">
        <v>0</v>
      </c>
      <c r="AF79">
        <v>0</v>
      </c>
      <c r="AG79">
        <v>0</v>
      </c>
      <c r="AH79">
        <v>0</v>
      </c>
      <c r="AI79">
        <v>0</v>
      </c>
      <c r="AJ79">
        <v>0</v>
      </c>
      <c r="AK79">
        <v>0</v>
      </c>
      <c r="AL79">
        <v>0</v>
      </c>
      <c r="AM79">
        <v>0</v>
      </c>
      <c r="AN79">
        <v>0</v>
      </c>
      <c r="AO79">
        <v>0</v>
      </c>
      <c r="AP79">
        <v>0</v>
      </c>
      <c r="AQ79">
        <v>23.09</v>
      </c>
      <c r="AR79">
        <v>0</v>
      </c>
      <c r="AS79">
        <v>0</v>
      </c>
      <c r="AT79">
        <v>0</v>
      </c>
      <c r="AU79">
        <v>0</v>
      </c>
      <c r="AV79">
        <v>0</v>
      </c>
      <c r="AW79">
        <v>0</v>
      </c>
      <c r="AX79">
        <v>0</v>
      </c>
      <c r="AY79">
        <v>0</v>
      </c>
      <c r="AZ79">
        <v>0</v>
      </c>
      <c r="BA79">
        <v>0</v>
      </c>
      <c r="BB79">
        <v>0</v>
      </c>
      <c r="BC79">
        <v>0</v>
      </c>
      <c r="BD79">
        <v>0</v>
      </c>
      <c r="BE79">
        <v>0</v>
      </c>
      <c r="BF79">
        <v>0</v>
      </c>
      <c r="BG79">
        <v>0</v>
      </c>
      <c r="BH79">
        <v>1</v>
      </c>
      <c r="BI79">
        <v>1</v>
      </c>
      <c r="BJ79">
        <v>0.2</v>
      </c>
      <c r="BK79">
        <v>1</v>
      </c>
      <c r="BL79">
        <v>71.69</v>
      </c>
      <c r="BM79">
        <v>10.75</v>
      </c>
      <c r="BN79">
        <v>82.44</v>
      </c>
      <c r="BO79">
        <v>82.44</v>
      </c>
      <c r="BQ79" t="s">
        <v>293</v>
      </c>
      <c r="BR79" t="s">
        <v>316</v>
      </c>
      <c r="BS79" t="s">
        <v>97</v>
      </c>
      <c r="BY79">
        <v>1200</v>
      </c>
      <c r="BZ79" t="s">
        <v>209</v>
      </c>
      <c r="CC79" t="s">
        <v>292</v>
      </c>
      <c r="CD79">
        <v>9300</v>
      </c>
      <c r="CE79" t="s">
        <v>89</v>
      </c>
      <c r="CI79">
        <v>1</v>
      </c>
      <c r="CJ79" t="s">
        <v>97</v>
      </c>
      <c r="CK79">
        <v>21</v>
      </c>
      <c r="CL79" t="s">
        <v>90</v>
      </c>
    </row>
    <row r="80" spans="1:90" x14ac:dyDescent="0.3">
      <c r="A80" t="s">
        <v>72</v>
      </c>
      <c r="B80" t="s">
        <v>73</v>
      </c>
      <c r="C80" t="s">
        <v>74</v>
      </c>
      <c r="E80" t="str">
        <f>"009944588932"</f>
        <v>009944588932</v>
      </c>
      <c r="F80" s="3">
        <v>45876</v>
      </c>
      <c r="G80">
        <v>202605</v>
      </c>
      <c r="H80" t="s">
        <v>75</v>
      </c>
      <c r="I80" t="s">
        <v>76</v>
      </c>
      <c r="J80" t="s">
        <v>77</v>
      </c>
      <c r="K80" t="s">
        <v>78</v>
      </c>
      <c r="L80" t="s">
        <v>317</v>
      </c>
      <c r="M80" t="s">
        <v>318</v>
      </c>
      <c r="N80" t="s">
        <v>77</v>
      </c>
      <c r="O80" t="s">
        <v>205</v>
      </c>
      <c r="P80" t="str">
        <f t="shared" si="3"/>
        <v xml:space="preserve">STORES                        </v>
      </c>
      <c r="Q80">
        <v>0</v>
      </c>
      <c r="R80">
        <v>0</v>
      </c>
      <c r="S80">
        <v>0</v>
      </c>
      <c r="T80">
        <v>0</v>
      </c>
      <c r="U80">
        <v>0</v>
      </c>
      <c r="V80">
        <v>0</v>
      </c>
      <c r="W80">
        <v>0</v>
      </c>
      <c r="X80">
        <v>0</v>
      </c>
      <c r="Y80">
        <v>0</v>
      </c>
      <c r="Z80">
        <v>0</v>
      </c>
      <c r="AA80">
        <v>0</v>
      </c>
      <c r="AB80">
        <v>0</v>
      </c>
      <c r="AC80">
        <v>0</v>
      </c>
      <c r="AD80">
        <v>0</v>
      </c>
      <c r="AE80">
        <v>0</v>
      </c>
      <c r="AF80">
        <v>0</v>
      </c>
      <c r="AG80">
        <v>0</v>
      </c>
      <c r="AH80">
        <v>0</v>
      </c>
      <c r="AI80">
        <v>0</v>
      </c>
      <c r="AJ80">
        <v>0</v>
      </c>
      <c r="AK80">
        <v>0</v>
      </c>
      <c r="AL80">
        <v>0</v>
      </c>
      <c r="AM80">
        <v>0</v>
      </c>
      <c r="AN80">
        <v>0</v>
      </c>
      <c r="AO80">
        <v>0</v>
      </c>
      <c r="AP80">
        <v>0</v>
      </c>
      <c r="AQ80">
        <v>44.73</v>
      </c>
      <c r="AR80">
        <v>0</v>
      </c>
      <c r="AS80">
        <v>0</v>
      </c>
      <c r="AT80">
        <v>0</v>
      </c>
      <c r="AU80">
        <v>0</v>
      </c>
      <c r="AV80">
        <v>0</v>
      </c>
      <c r="AW80">
        <v>0</v>
      </c>
      <c r="AX80">
        <v>0</v>
      </c>
      <c r="AY80">
        <v>0</v>
      </c>
      <c r="AZ80">
        <v>0</v>
      </c>
      <c r="BA80">
        <v>0</v>
      </c>
      <c r="BB80">
        <v>0</v>
      </c>
      <c r="BC80">
        <v>0</v>
      </c>
      <c r="BD80">
        <v>0</v>
      </c>
      <c r="BE80">
        <v>0</v>
      </c>
      <c r="BF80">
        <v>0</v>
      </c>
      <c r="BG80">
        <v>0</v>
      </c>
      <c r="BH80">
        <v>1</v>
      </c>
      <c r="BI80">
        <v>1</v>
      </c>
      <c r="BJ80">
        <v>0.2</v>
      </c>
      <c r="BK80">
        <v>1</v>
      </c>
      <c r="BL80">
        <v>138.88999999999999</v>
      </c>
      <c r="BM80">
        <v>20.83</v>
      </c>
      <c r="BN80">
        <v>159.72</v>
      </c>
      <c r="BO80">
        <v>159.72</v>
      </c>
      <c r="BQ80" t="s">
        <v>319</v>
      </c>
      <c r="BR80" t="s">
        <v>316</v>
      </c>
      <c r="BS80" s="3">
        <v>45883</v>
      </c>
      <c r="BT80" s="4">
        <v>0.33680555555555558</v>
      </c>
      <c r="BU80" t="s">
        <v>319</v>
      </c>
      <c r="BV80" t="s">
        <v>86</v>
      </c>
      <c r="BY80">
        <v>1200</v>
      </c>
      <c r="BZ80" t="s">
        <v>209</v>
      </c>
      <c r="CC80" t="s">
        <v>318</v>
      </c>
      <c r="CD80">
        <v>5100</v>
      </c>
      <c r="CE80" t="s">
        <v>89</v>
      </c>
      <c r="CF80" s="3">
        <v>45883</v>
      </c>
      <c r="CI80">
        <v>3</v>
      </c>
      <c r="CJ80">
        <v>4</v>
      </c>
      <c r="CK80">
        <v>23</v>
      </c>
      <c r="CL80" t="s">
        <v>90</v>
      </c>
    </row>
    <row r="81" spans="1:90" x14ac:dyDescent="0.3">
      <c r="A81" t="s">
        <v>72</v>
      </c>
      <c r="B81" t="s">
        <v>73</v>
      </c>
      <c r="C81" t="s">
        <v>74</v>
      </c>
      <c r="E81" t="str">
        <f>"009944536259"</f>
        <v>009944536259</v>
      </c>
      <c r="F81" s="3">
        <v>45876</v>
      </c>
      <c r="G81">
        <v>202605</v>
      </c>
      <c r="H81" t="s">
        <v>75</v>
      </c>
      <c r="I81" t="s">
        <v>76</v>
      </c>
      <c r="J81" t="s">
        <v>77</v>
      </c>
      <c r="K81" t="s">
        <v>78</v>
      </c>
      <c r="L81" t="s">
        <v>113</v>
      </c>
      <c r="M81" t="s">
        <v>114</v>
      </c>
      <c r="N81" t="s">
        <v>77</v>
      </c>
      <c r="O81" t="s">
        <v>205</v>
      </c>
      <c r="P81" t="str">
        <f t="shared" si="3"/>
        <v xml:space="preserve">STORES                        </v>
      </c>
      <c r="Q81">
        <v>0</v>
      </c>
      <c r="R81">
        <v>0</v>
      </c>
      <c r="S81">
        <v>0</v>
      </c>
      <c r="T81">
        <v>0</v>
      </c>
      <c r="U81">
        <v>0</v>
      </c>
      <c r="V81">
        <v>0</v>
      </c>
      <c r="W81">
        <v>0</v>
      </c>
      <c r="X81">
        <v>0</v>
      </c>
      <c r="Y81">
        <v>0</v>
      </c>
      <c r="Z81">
        <v>0</v>
      </c>
      <c r="AA81">
        <v>0</v>
      </c>
      <c r="AB81">
        <v>0</v>
      </c>
      <c r="AC81">
        <v>0</v>
      </c>
      <c r="AD81">
        <v>0</v>
      </c>
      <c r="AE81">
        <v>0</v>
      </c>
      <c r="AF81">
        <v>0</v>
      </c>
      <c r="AG81">
        <v>0</v>
      </c>
      <c r="AH81">
        <v>0</v>
      </c>
      <c r="AI81">
        <v>0</v>
      </c>
      <c r="AJ81">
        <v>0</v>
      </c>
      <c r="AK81">
        <v>0</v>
      </c>
      <c r="AL81">
        <v>0</v>
      </c>
      <c r="AM81">
        <v>0</v>
      </c>
      <c r="AN81">
        <v>0</v>
      </c>
      <c r="AO81">
        <v>0</v>
      </c>
      <c r="AP81">
        <v>0</v>
      </c>
      <c r="AQ81">
        <v>23.09</v>
      </c>
      <c r="AR81">
        <v>0</v>
      </c>
      <c r="AS81">
        <v>0</v>
      </c>
      <c r="AT81">
        <v>0</v>
      </c>
      <c r="AU81">
        <v>0</v>
      </c>
      <c r="AV81">
        <v>0</v>
      </c>
      <c r="AW81">
        <v>0</v>
      </c>
      <c r="AX81">
        <v>0</v>
      </c>
      <c r="AY81">
        <v>0</v>
      </c>
      <c r="AZ81">
        <v>0</v>
      </c>
      <c r="BA81">
        <v>0</v>
      </c>
      <c r="BB81">
        <v>0</v>
      </c>
      <c r="BC81">
        <v>0</v>
      </c>
      <c r="BD81">
        <v>0</v>
      </c>
      <c r="BE81">
        <v>0</v>
      </c>
      <c r="BF81">
        <v>0</v>
      </c>
      <c r="BG81">
        <v>0</v>
      </c>
      <c r="BH81">
        <v>1</v>
      </c>
      <c r="BI81">
        <v>1</v>
      </c>
      <c r="BJ81">
        <v>0.2</v>
      </c>
      <c r="BK81">
        <v>1</v>
      </c>
      <c r="BL81">
        <v>71.69</v>
      </c>
      <c r="BM81">
        <v>10.75</v>
      </c>
      <c r="BN81">
        <v>82.44</v>
      </c>
      <c r="BO81">
        <v>82.44</v>
      </c>
      <c r="BQ81" t="s">
        <v>320</v>
      </c>
      <c r="BR81" t="s">
        <v>84</v>
      </c>
      <c r="BS81" s="3">
        <v>45877</v>
      </c>
      <c r="BT81" s="4">
        <v>0.43194444444444446</v>
      </c>
      <c r="BU81" t="s">
        <v>117</v>
      </c>
      <c r="BV81" t="s">
        <v>86</v>
      </c>
      <c r="BY81">
        <v>1200</v>
      </c>
      <c r="BZ81" t="s">
        <v>209</v>
      </c>
      <c r="CA81" t="s">
        <v>118</v>
      </c>
      <c r="CC81" t="s">
        <v>114</v>
      </c>
      <c r="CD81">
        <v>6045</v>
      </c>
      <c r="CE81" t="s">
        <v>89</v>
      </c>
      <c r="CF81" s="3">
        <v>45880</v>
      </c>
      <c r="CI81">
        <v>1</v>
      </c>
      <c r="CJ81">
        <v>1</v>
      </c>
      <c r="CK81">
        <v>21</v>
      </c>
      <c r="CL81" t="s">
        <v>90</v>
      </c>
    </row>
    <row r="82" spans="1:90" x14ac:dyDescent="0.3">
      <c r="A82" t="s">
        <v>72</v>
      </c>
      <c r="B82" t="s">
        <v>73</v>
      </c>
      <c r="C82" t="s">
        <v>74</v>
      </c>
      <c r="E82" t="str">
        <f>"009944588934"</f>
        <v>009944588934</v>
      </c>
      <c r="F82" s="3">
        <v>45876</v>
      </c>
      <c r="G82">
        <v>202605</v>
      </c>
      <c r="H82" t="s">
        <v>75</v>
      </c>
      <c r="I82" t="s">
        <v>76</v>
      </c>
      <c r="J82" t="s">
        <v>77</v>
      </c>
      <c r="K82" t="s">
        <v>78</v>
      </c>
      <c r="L82" t="s">
        <v>216</v>
      </c>
      <c r="M82" t="s">
        <v>217</v>
      </c>
      <c r="N82" t="s">
        <v>77</v>
      </c>
      <c r="O82" t="s">
        <v>205</v>
      </c>
      <c r="P82" t="str">
        <f t="shared" si="3"/>
        <v xml:space="preserve">STORES                        </v>
      </c>
      <c r="Q82">
        <v>0</v>
      </c>
      <c r="R82">
        <v>0</v>
      </c>
      <c r="S82">
        <v>0</v>
      </c>
      <c r="T82">
        <v>0</v>
      </c>
      <c r="U82">
        <v>0</v>
      </c>
      <c r="V82">
        <v>0</v>
      </c>
      <c r="W82">
        <v>0</v>
      </c>
      <c r="X82">
        <v>0</v>
      </c>
      <c r="Y82">
        <v>0</v>
      </c>
      <c r="Z82">
        <v>0</v>
      </c>
      <c r="AA82">
        <v>0</v>
      </c>
      <c r="AB82">
        <v>0</v>
      </c>
      <c r="AC82">
        <v>0</v>
      </c>
      <c r="AD82">
        <v>0</v>
      </c>
      <c r="AE82">
        <v>0</v>
      </c>
      <c r="AF82">
        <v>0</v>
      </c>
      <c r="AG82">
        <v>0</v>
      </c>
      <c r="AH82">
        <v>0</v>
      </c>
      <c r="AI82">
        <v>0</v>
      </c>
      <c r="AJ82">
        <v>0</v>
      </c>
      <c r="AK82">
        <v>0</v>
      </c>
      <c r="AL82">
        <v>0</v>
      </c>
      <c r="AM82">
        <v>0</v>
      </c>
      <c r="AN82">
        <v>0</v>
      </c>
      <c r="AO82">
        <v>0</v>
      </c>
      <c r="AP82">
        <v>0</v>
      </c>
      <c r="AQ82">
        <v>44.73</v>
      </c>
      <c r="AR82">
        <v>0</v>
      </c>
      <c r="AS82">
        <v>0</v>
      </c>
      <c r="AT82">
        <v>0</v>
      </c>
      <c r="AU82">
        <v>0</v>
      </c>
      <c r="AV82">
        <v>0</v>
      </c>
      <c r="AW82">
        <v>0</v>
      </c>
      <c r="AX82">
        <v>0</v>
      </c>
      <c r="AY82">
        <v>0</v>
      </c>
      <c r="AZ82">
        <v>0</v>
      </c>
      <c r="BA82">
        <v>0</v>
      </c>
      <c r="BB82">
        <v>0</v>
      </c>
      <c r="BC82">
        <v>0</v>
      </c>
      <c r="BD82">
        <v>0</v>
      </c>
      <c r="BE82">
        <v>0</v>
      </c>
      <c r="BF82">
        <v>0</v>
      </c>
      <c r="BG82">
        <v>0</v>
      </c>
      <c r="BH82">
        <v>1</v>
      </c>
      <c r="BI82">
        <v>1</v>
      </c>
      <c r="BJ82">
        <v>0.2</v>
      </c>
      <c r="BK82">
        <v>1</v>
      </c>
      <c r="BL82">
        <v>138.88999999999999</v>
      </c>
      <c r="BM82">
        <v>20.83</v>
      </c>
      <c r="BN82">
        <v>159.72</v>
      </c>
      <c r="BO82">
        <v>159.72</v>
      </c>
      <c r="BQ82" t="s">
        <v>218</v>
      </c>
      <c r="BR82" t="s">
        <v>316</v>
      </c>
      <c r="BS82" s="3">
        <v>45877</v>
      </c>
      <c r="BT82" s="4">
        <v>0.4375</v>
      </c>
      <c r="BU82" t="s">
        <v>218</v>
      </c>
      <c r="BV82" t="s">
        <v>86</v>
      </c>
      <c r="BY82">
        <v>1200</v>
      </c>
      <c r="BZ82" t="s">
        <v>209</v>
      </c>
      <c r="CC82" t="s">
        <v>217</v>
      </c>
      <c r="CD82">
        <v>9460</v>
      </c>
      <c r="CE82" t="s">
        <v>89</v>
      </c>
      <c r="CF82" s="3">
        <v>45877</v>
      </c>
      <c r="CI82">
        <v>1</v>
      </c>
      <c r="CJ82">
        <v>1</v>
      </c>
      <c r="CK82">
        <v>23</v>
      </c>
      <c r="CL82" t="s">
        <v>90</v>
      </c>
    </row>
    <row r="83" spans="1:90" x14ac:dyDescent="0.3">
      <c r="A83" t="s">
        <v>72</v>
      </c>
      <c r="B83" t="s">
        <v>73</v>
      </c>
      <c r="C83" t="s">
        <v>74</v>
      </c>
      <c r="E83" t="str">
        <f>"009944588931"</f>
        <v>009944588931</v>
      </c>
      <c r="F83" s="3">
        <v>45876</v>
      </c>
      <c r="G83">
        <v>202605</v>
      </c>
      <c r="H83" t="s">
        <v>75</v>
      </c>
      <c r="I83" t="s">
        <v>76</v>
      </c>
      <c r="J83" t="s">
        <v>77</v>
      </c>
      <c r="K83" t="s">
        <v>78</v>
      </c>
      <c r="L83" t="s">
        <v>173</v>
      </c>
      <c r="M83" t="s">
        <v>174</v>
      </c>
      <c r="N83" t="s">
        <v>77</v>
      </c>
      <c r="O83" t="s">
        <v>82</v>
      </c>
      <c r="P83" t="str">
        <f t="shared" si="3"/>
        <v xml:space="preserve">STORES                        </v>
      </c>
      <c r="Q83">
        <v>0</v>
      </c>
      <c r="R83">
        <v>0</v>
      </c>
      <c r="S83">
        <v>0</v>
      </c>
      <c r="T83">
        <v>0</v>
      </c>
      <c r="U83">
        <v>0</v>
      </c>
      <c r="V83">
        <v>0</v>
      </c>
      <c r="W83">
        <v>0</v>
      </c>
      <c r="X83">
        <v>0</v>
      </c>
      <c r="Y83">
        <v>0</v>
      </c>
      <c r="Z83">
        <v>0</v>
      </c>
      <c r="AA83">
        <v>0</v>
      </c>
      <c r="AB83">
        <v>0</v>
      </c>
      <c r="AC83">
        <v>0</v>
      </c>
      <c r="AD83">
        <v>0</v>
      </c>
      <c r="AE83">
        <v>0</v>
      </c>
      <c r="AF83">
        <v>0</v>
      </c>
      <c r="AG83">
        <v>5.87</v>
      </c>
      <c r="AH83">
        <v>0</v>
      </c>
      <c r="AI83">
        <v>0</v>
      </c>
      <c r="AJ83">
        <v>0</v>
      </c>
      <c r="AK83">
        <v>0</v>
      </c>
      <c r="AL83">
        <v>0</v>
      </c>
      <c r="AM83">
        <v>0</v>
      </c>
      <c r="AN83">
        <v>0</v>
      </c>
      <c r="AO83">
        <v>0</v>
      </c>
      <c r="AP83">
        <v>0</v>
      </c>
      <c r="AQ83">
        <v>44.64</v>
      </c>
      <c r="AR83">
        <v>0</v>
      </c>
      <c r="AS83">
        <v>0</v>
      </c>
      <c r="AT83">
        <v>0</v>
      </c>
      <c r="AU83">
        <v>0</v>
      </c>
      <c r="AV83">
        <v>0</v>
      </c>
      <c r="AW83">
        <v>0</v>
      </c>
      <c r="AX83">
        <v>0</v>
      </c>
      <c r="AY83">
        <v>0</v>
      </c>
      <c r="AZ83">
        <v>0</v>
      </c>
      <c r="BA83">
        <v>0</v>
      </c>
      <c r="BB83">
        <v>0</v>
      </c>
      <c r="BC83">
        <v>0</v>
      </c>
      <c r="BD83">
        <v>0</v>
      </c>
      <c r="BE83">
        <v>0</v>
      </c>
      <c r="BF83">
        <v>0</v>
      </c>
      <c r="BG83">
        <v>0</v>
      </c>
      <c r="BH83">
        <v>1</v>
      </c>
      <c r="BI83">
        <v>3</v>
      </c>
      <c r="BJ83">
        <v>2.9</v>
      </c>
      <c r="BK83">
        <v>3</v>
      </c>
      <c r="BL83">
        <v>144.49</v>
      </c>
      <c r="BM83">
        <v>21.67</v>
      </c>
      <c r="BN83">
        <v>166.16</v>
      </c>
      <c r="BO83">
        <v>166.16</v>
      </c>
      <c r="BQ83" t="s">
        <v>321</v>
      </c>
      <c r="BR83" t="s">
        <v>84</v>
      </c>
      <c r="BS83" s="3">
        <v>45881</v>
      </c>
      <c r="BT83" s="4">
        <v>0.41666666666666669</v>
      </c>
      <c r="BU83" t="s">
        <v>177</v>
      </c>
      <c r="BV83" t="s">
        <v>90</v>
      </c>
      <c r="BW83" t="s">
        <v>237</v>
      </c>
      <c r="BX83" t="s">
        <v>322</v>
      </c>
      <c r="BY83">
        <v>14625</v>
      </c>
      <c r="BZ83" t="s">
        <v>87</v>
      </c>
      <c r="CC83" t="s">
        <v>174</v>
      </c>
      <c r="CD83">
        <v>1200</v>
      </c>
      <c r="CE83" t="s">
        <v>89</v>
      </c>
      <c r="CF83" s="3">
        <v>45881</v>
      </c>
      <c r="CI83">
        <v>1</v>
      </c>
      <c r="CJ83">
        <v>3</v>
      </c>
      <c r="CK83">
        <v>41</v>
      </c>
      <c r="CL83" t="s">
        <v>90</v>
      </c>
    </row>
    <row r="84" spans="1:90" x14ac:dyDescent="0.3">
      <c r="A84" t="s">
        <v>72</v>
      </c>
      <c r="B84" t="s">
        <v>73</v>
      </c>
      <c r="C84" t="s">
        <v>74</v>
      </c>
      <c r="E84" t="str">
        <f>"009944318149"</f>
        <v>009944318149</v>
      </c>
      <c r="F84" s="3">
        <v>45876</v>
      </c>
      <c r="G84">
        <v>202605</v>
      </c>
      <c r="H84" t="s">
        <v>75</v>
      </c>
      <c r="I84" t="s">
        <v>76</v>
      </c>
      <c r="J84" t="s">
        <v>77</v>
      </c>
      <c r="K84" t="s">
        <v>78</v>
      </c>
      <c r="L84" t="s">
        <v>79</v>
      </c>
      <c r="M84" t="s">
        <v>80</v>
      </c>
      <c r="N84" t="s">
        <v>269</v>
      </c>
      <c r="O84" t="s">
        <v>82</v>
      </c>
      <c r="P84" t="str">
        <f t="shared" si="3"/>
        <v xml:space="preserve">STORES                        </v>
      </c>
      <c r="Q84">
        <v>0</v>
      </c>
      <c r="R84">
        <v>0</v>
      </c>
      <c r="S84">
        <v>0</v>
      </c>
      <c r="T84">
        <v>0</v>
      </c>
      <c r="U84">
        <v>0</v>
      </c>
      <c r="V84">
        <v>0</v>
      </c>
      <c r="W84">
        <v>0</v>
      </c>
      <c r="X84">
        <v>0</v>
      </c>
      <c r="Y84">
        <v>0</v>
      </c>
      <c r="Z84">
        <v>0</v>
      </c>
      <c r="AA84">
        <v>0</v>
      </c>
      <c r="AB84">
        <v>0</v>
      </c>
      <c r="AC84">
        <v>0</v>
      </c>
      <c r="AD84">
        <v>0</v>
      </c>
      <c r="AE84">
        <v>0</v>
      </c>
      <c r="AF84">
        <v>0</v>
      </c>
      <c r="AG84">
        <v>5.87</v>
      </c>
      <c r="AH84">
        <v>0</v>
      </c>
      <c r="AI84">
        <v>0</v>
      </c>
      <c r="AJ84">
        <v>0</v>
      </c>
      <c r="AK84">
        <v>0</v>
      </c>
      <c r="AL84">
        <v>0</v>
      </c>
      <c r="AM84">
        <v>0</v>
      </c>
      <c r="AN84">
        <v>0</v>
      </c>
      <c r="AO84">
        <v>0</v>
      </c>
      <c r="AP84">
        <v>0</v>
      </c>
      <c r="AQ84">
        <v>74.13</v>
      </c>
      <c r="AR84">
        <v>0</v>
      </c>
      <c r="AS84">
        <v>0</v>
      </c>
      <c r="AT84">
        <v>0</v>
      </c>
      <c r="AU84">
        <v>0</v>
      </c>
      <c r="AV84">
        <v>0</v>
      </c>
      <c r="AW84">
        <v>0</v>
      </c>
      <c r="AX84">
        <v>0</v>
      </c>
      <c r="AY84">
        <v>0</v>
      </c>
      <c r="AZ84">
        <v>0</v>
      </c>
      <c r="BA84">
        <v>0</v>
      </c>
      <c r="BB84">
        <v>0</v>
      </c>
      <c r="BC84">
        <v>0</v>
      </c>
      <c r="BD84">
        <v>0</v>
      </c>
      <c r="BE84">
        <v>0</v>
      </c>
      <c r="BF84">
        <v>0</v>
      </c>
      <c r="BG84">
        <v>0</v>
      </c>
      <c r="BH84">
        <v>2</v>
      </c>
      <c r="BI84">
        <v>19.399999999999999</v>
      </c>
      <c r="BJ84">
        <v>30.3</v>
      </c>
      <c r="BK84">
        <v>31</v>
      </c>
      <c r="BL84">
        <v>236.06</v>
      </c>
      <c r="BM84">
        <v>35.409999999999997</v>
      </c>
      <c r="BN84">
        <v>271.47000000000003</v>
      </c>
      <c r="BO84">
        <v>271.47000000000003</v>
      </c>
      <c r="BQ84" t="s">
        <v>83</v>
      </c>
      <c r="BR84" t="s">
        <v>84</v>
      </c>
      <c r="BS84" s="3">
        <v>45880</v>
      </c>
      <c r="BT84" s="4">
        <v>0.63124999999999998</v>
      </c>
      <c r="BU84" t="s">
        <v>323</v>
      </c>
      <c r="BV84" t="s">
        <v>86</v>
      </c>
      <c r="BY84">
        <v>151274.51</v>
      </c>
      <c r="BZ84" t="s">
        <v>87</v>
      </c>
      <c r="CA84" t="s">
        <v>324</v>
      </c>
      <c r="CC84" t="s">
        <v>80</v>
      </c>
      <c r="CD84">
        <v>7570</v>
      </c>
      <c r="CE84" t="s">
        <v>89</v>
      </c>
      <c r="CF84" s="3">
        <v>45881</v>
      </c>
      <c r="CI84">
        <v>3</v>
      </c>
      <c r="CJ84">
        <v>2</v>
      </c>
      <c r="CK84">
        <v>41</v>
      </c>
      <c r="CL84" t="s">
        <v>90</v>
      </c>
    </row>
    <row r="85" spans="1:90" x14ac:dyDescent="0.3">
      <c r="A85" t="s">
        <v>72</v>
      </c>
      <c r="B85" t="s">
        <v>73</v>
      </c>
      <c r="C85" t="s">
        <v>74</v>
      </c>
      <c r="E85" t="str">
        <f>"009944318151"</f>
        <v>009944318151</v>
      </c>
      <c r="F85" s="3">
        <v>45876</v>
      </c>
      <c r="G85">
        <v>202605</v>
      </c>
      <c r="H85" t="s">
        <v>75</v>
      </c>
      <c r="I85" t="s">
        <v>76</v>
      </c>
      <c r="J85" t="s">
        <v>77</v>
      </c>
      <c r="K85" t="s">
        <v>78</v>
      </c>
      <c r="L85" t="s">
        <v>79</v>
      </c>
      <c r="M85" t="s">
        <v>80</v>
      </c>
      <c r="N85" t="s">
        <v>269</v>
      </c>
      <c r="O85" t="s">
        <v>82</v>
      </c>
      <c r="P85" t="str">
        <f t="shared" si="3"/>
        <v xml:space="preserve">STORES                        </v>
      </c>
      <c r="Q85">
        <v>0</v>
      </c>
      <c r="R85">
        <v>0</v>
      </c>
      <c r="S85">
        <v>0</v>
      </c>
      <c r="T85">
        <v>0</v>
      </c>
      <c r="U85">
        <v>0</v>
      </c>
      <c r="V85">
        <v>0</v>
      </c>
      <c r="W85">
        <v>0</v>
      </c>
      <c r="X85">
        <v>0</v>
      </c>
      <c r="Y85">
        <v>0</v>
      </c>
      <c r="Z85">
        <v>0</v>
      </c>
      <c r="AA85">
        <v>0</v>
      </c>
      <c r="AB85">
        <v>0</v>
      </c>
      <c r="AC85">
        <v>0</v>
      </c>
      <c r="AD85">
        <v>0</v>
      </c>
      <c r="AE85">
        <v>0</v>
      </c>
      <c r="AF85">
        <v>0</v>
      </c>
      <c r="AG85">
        <v>5.87</v>
      </c>
      <c r="AH85">
        <v>0</v>
      </c>
      <c r="AI85">
        <v>0</v>
      </c>
      <c r="AJ85">
        <v>0</v>
      </c>
      <c r="AK85">
        <v>0</v>
      </c>
      <c r="AL85">
        <v>0</v>
      </c>
      <c r="AM85">
        <v>0</v>
      </c>
      <c r="AN85">
        <v>0</v>
      </c>
      <c r="AO85">
        <v>0</v>
      </c>
      <c r="AP85">
        <v>0</v>
      </c>
      <c r="AQ85">
        <v>44.64</v>
      </c>
      <c r="AR85">
        <v>0</v>
      </c>
      <c r="AS85">
        <v>0</v>
      </c>
      <c r="AT85">
        <v>0</v>
      </c>
      <c r="AU85">
        <v>0</v>
      </c>
      <c r="AV85">
        <v>0</v>
      </c>
      <c r="AW85">
        <v>0</v>
      </c>
      <c r="AX85">
        <v>0</v>
      </c>
      <c r="AY85">
        <v>0</v>
      </c>
      <c r="AZ85">
        <v>0</v>
      </c>
      <c r="BA85">
        <v>0</v>
      </c>
      <c r="BB85">
        <v>0</v>
      </c>
      <c r="BC85">
        <v>0</v>
      </c>
      <c r="BD85">
        <v>0</v>
      </c>
      <c r="BE85">
        <v>0</v>
      </c>
      <c r="BF85">
        <v>0</v>
      </c>
      <c r="BG85">
        <v>0</v>
      </c>
      <c r="BH85">
        <v>1</v>
      </c>
      <c r="BI85">
        <v>2</v>
      </c>
      <c r="BJ85">
        <v>6.2</v>
      </c>
      <c r="BK85">
        <v>7</v>
      </c>
      <c r="BL85">
        <v>144.49</v>
      </c>
      <c r="BM85">
        <v>21.67</v>
      </c>
      <c r="BN85">
        <v>166.16</v>
      </c>
      <c r="BO85">
        <v>166.16</v>
      </c>
      <c r="BQ85" t="s">
        <v>83</v>
      </c>
      <c r="BR85" t="s">
        <v>84</v>
      </c>
      <c r="BS85" s="3">
        <v>45880</v>
      </c>
      <c r="BT85" s="4">
        <v>0.74652777777777779</v>
      </c>
      <c r="BU85" t="s">
        <v>325</v>
      </c>
      <c r="BV85" t="s">
        <v>86</v>
      </c>
      <c r="BY85">
        <v>31000</v>
      </c>
      <c r="BZ85" t="s">
        <v>87</v>
      </c>
      <c r="CA85" t="s">
        <v>324</v>
      </c>
      <c r="CC85" t="s">
        <v>80</v>
      </c>
      <c r="CD85">
        <v>7570</v>
      </c>
      <c r="CE85" t="s">
        <v>89</v>
      </c>
      <c r="CF85" s="3">
        <v>45881</v>
      </c>
      <c r="CI85">
        <v>3</v>
      </c>
      <c r="CJ85">
        <v>2</v>
      </c>
      <c r="CK85">
        <v>41</v>
      </c>
      <c r="CL85" t="s">
        <v>90</v>
      </c>
    </row>
    <row r="86" spans="1:90" x14ac:dyDescent="0.3">
      <c r="A86" t="s">
        <v>72</v>
      </c>
      <c r="B86" t="s">
        <v>73</v>
      </c>
      <c r="C86" t="s">
        <v>74</v>
      </c>
      <c r="E86" t="str">
        <f>"009944588936"</f>
        <v>009944588936</v>
      </c>
      <c r="F86" s="3">
        <v>45876</v>
      </c>
      <c r="G86">
        <v>202605</v>
      </c>
      <c r="H86" t="s">
        <v>75</v>
      </c>
      <c r="I86" t="s">
        <v>76</v>
      </c>
      <c r="J86" t="s">
        <v>77</v>
      </c>
      <c r="K86" t="s">
        <v>78</v>
      </c>
      <c r="L86" t="s">
        <v>291</v>
      </c>
      <c r="M86" t="s">
        <v>292</v>
      </c>
      <c r="N86" t="s">
        <v>77</v>
      </c>
      <c r="O86" t="s">
        <v>82</v>
      </c>
      <c r="P86" t="str">
        <f t="shared" si="3"/>
        <v xml:space="preserve">STORES                        </v>
      </c>
      <c r="Q86">
        <v>0</v>
      </c>
      <c r="R86">
        <v>0</v>
      </c>
      <c r="S86">
        <v>0</v>
      </c>
      <c r="T86">
        <v>0</v>
      </c>
      <c r="U86">
        <v>0</v>
      </c>
      <c r="V86">
        <v>0</v>
      </c>
      <c r="W86">
        <v>0</v>
      </c>
      <c r="X86">
        <v>0</v>
      </c>
      <c r="Y86">
        <v>0</v>
      </c>
      <c r="Z86">
        <v>0</v>
      </c>
      <c r="AA86">
        <v>0</v>
      </c>
      <c r="AB86">
        <v>0</v>
      </c>
      <c r="AC86">
        <v>0</v>
      </c>
      <c r="AD86">
        <v>0</v>
      </c>
      <c r="AE86">
        <v>0</v>
      </c>
      <c r="AF86">
        <v>0</v>
      </c>
      <c r="AG86">
        <v>5.87</v>
      </c>
      <c r="AH86">
        <v>0</v>
      </c>
      <c r="AI86">
        <v>0</v>
      </c>
      <c r="AJ86">
        <v>0</v>
      </c>
      <c r="AK86">
        <v>0</v>
      </c>
      <c r="AL86">
        <v>0</v>
      </c>
      <c r="AM86">
        <v>0</v>
      </c>
      <c r="AN86">
        <v>0</v>
      </c>
      <c r="AO86">
        <v>0</v>
      </c>
      <c r="AP86">
        <v>0</v>
      </c>
      <c r="AQ86">
        <v>46.48</v>
      </c>
      <c r="AR86">
        <v>0</v>
      </c>
      <c r="AS86">
        <v>0</v>
      </c>
      <c r="AT86">
        <v>0</v>
      </c>
      <c r="AU86">
        <v>0</v>
      </c>
      <c r="AV86">
        <v>0</v>
      </c>
      <c r="AW86">
        <v>0</v>
      </c>
      <c r="AX86">
        <v>0</v>
      </c>
      <c r="AY86">
        <v>0</v>
      </c>
      <c r="AZ86">
        <v>0</v>
      </c>
      <c r="BA86">
        <v>0</v>
      </c>
      <c r="BB86">
        <v>0</v>
      </c>
      <c r="BC86">
        <v>0</v>
      </c>
      <c r="BD86">
        <v>0</v>
      </c>
      <c r="BE86">
        <v>0</v>
      </c>
      <c r="BF86">
        <v>0</v>
      </c>
      <c r="BG86">
        <v>0</v>
      </c>
      <c r="BH86">
        <v>1</v>
      </c>
      <c r="BI86">
        <v>9.6</v>
      </c>
      <c r="BJ86">
        <v>15.9</v>
      </c>
      <c r="BK86">
        <v>16</v>
      </c>
      <c r="BL86">
        <v>150.21</v>
      </c>
      <c r="BM86">
        <v>22.53</v>
      </c>
      <c r="BN86">
        <v>172.74</v>
      </c>
      <c r="BO86">
        <v>172.74</v>
      </c>
      <c r="BQ86" t="s">
        <v>293</v>
      </c>
      <c r="BR86" t="s">
        <v>84</v>
      </c>
      <c r="BS86" t="s">
        <v>97</v>
      </c>
      <c r="BY86">
        <v>79262.929999999993</v>
      </c>
      <c r="BZ86" t="s">
        <v>87</v>
      </c>
      <c r="CC86" t="s">
        <v>292</v>
      </c>
      <c r="CD86">
        <v>9301</v>
      </c>
      <c r="CE86" t="s">
        <v>89</v>
      </c>
      <c r="CI86">
        <v>1</v>
      </c>
      <c r="CJ86" t="s">
        <v>97</v>
      </c>
      <c r="CK86">
        <v>41</v>
      </c>
      <c r="CL86" t="s">
        <v>90</v>
      </c>
    </row>
    <row r="87" spans="1:90" x14ac:dyDescent="0.3">
      <c r="A87" t="s">
        <v>72</v>
      </c>
      <c r="B87" t="s">
        <v>73</v>
      </c>
      <c r="C87" t="s">
        <v>74</v>
      </c>
      <c r="E87" t="str">
        <f>"009944588933"</f>
        <v>009944588933</v>
      </c>
      <c r="F87" s="3">
        <v>45876</v>
      </c>
      <c r="G87">
        <v>202605</v>
      </c>
      <c r="H87" t="s">
        <v>75</v>
      </c>
      <c r="I87" t="s">
        <v>76</v>
      </c>
      <c r="J87" t="s">
        <v>77</v>
      </c>
      <c r="K87" t="s">
        <v>78</v>
      </c>
      <c r="L87" t="s">
        <v>119</v>
      </c>
      <c r="M87" t="s">
        <v>120</v>
      </c>
      <c r="N87" t="s">
        <v>77</v>
      </c>
      <c r="O87" t="s">
        <v>205</v>
      </c>
      <c r="P87" t="str">
        <f t="shared" si="3"/>
        <v xml:space="preserve">STORES                        </v>
      </c>
      <c r="Q87">
        <v>0</v>
      </c>
      <c r="R87">
        <v>0</v>
      </c>
      <c r="S87">
        <v>0</v>
      </c>
      <c r="T87">
        <v>0</v>
      </c>
      <c r="U87">
        <v>0</v>
      </c>
      <c r="V87">
        <v>0</v>
      </c>
      <c r="W87">
        <v>0</v>
      </c>
      <c r="X87">
        <v>0</v>
      </c>
      <c r="Y87">
        <v>0</v>
      </c>
      <c r="Z87">
        <v>0</v>
      </c>
      <c r="AA87">
        <v>0</v>
      </c>
      <c r="AB87">
        <v>0</v>
      </c>
      <c r="AC87">
        <v>0</v>
      </c>
      <c r="AD87">
        <v>0</v>
      </c>
      <c r="AE87">
        <v>0</v>
      </c>
      <c r="AF87">
        <v>0</v>
      </c>
      <c r="AG87">
        <v>0</v>
      </c>
      <c r="AH87">
        <v>0</v>
      </c>
      <c r="AI87">
        <v>0</v>
      </c>
      <c r="AJ87">
        <v>0</v>
      </c>
      <c r="AK87">
        <v>0</v>
      </c>
      <c r="AL87">
        <v>0</v>
      </c>
      <c r="AM87">
        <v>0</v>
      </c>
      <c r="AN87">
        <v>0</v>
      </c>
      <c r="AO87">
        <v>0</v>
      </c>
      <c r="AP87">
        <v>0</v>
      </c>
      <c r="AQ87">
        <v>23.09</v>
      </c>
      <c r="AR87">
        <v>0</v>
      </c>
      <c r="AS87">
        <v>0</v>
      </c>
      <c r="AT87">
        <v>0</v>
      </c>
      <c r="AU87">
        <v>0</v>
      </c>
      <c r="AV87">
        <v>0</v>
      </c>
      <c r="AW87">
        <v>0</v>
      </c>
      <c r="AX87">
        <v>0</v>
      </c>
      <c r="AY87">
        <v>0</v>
      </c>
      <c r="AZ87">
        <v>0</v>
      </c>
      <c r="BA87">
        <v>0</v>
      </c>
      <c r="BB87">
        <v>0</v>
      </c>
      <c r="BC87">
        <v>0</v>
      </c>
      <c r="BD87">
        <v>0</v>
      </c>
      <c r="BE87">
        <v>0</v>
      </c>
      <c r="BF87">
        <v>0</v>
      </c>
      <c r="BG87">
        <v>0</v>
      </c>
      <c r="BH87">
        <v>1</v>
      </c>
      <c r="BI87">
        <v>1</v>
      </c>
      <c r="BJ87">
        <v>0.2</v>
      </c>
      <c r="BK87">
        <v>1</v>
      </c>
      <c r="BL87">
        <v>71.69</v>
      </c>
      <c r="BM87">
        <v>10.75</v>
      </c>
      <c r="BN87">
        <v>82.44</v>
      </c>
      <c r="BO87">
        <v>82.44</v>
      </c>
      <c r="BQ87" t="s">
        <v>121</v>
      </c>
      <c r="BR87" t="s">
        <v>316</v>
      </c>
      <c r="BS87" s="3">
        <v>45877</v>
      </c>
      <c r="BT87" s="4">
        <v>0.40625</v>
      </c>
      <c r="BU87" t="s">
        <v>122</v>
      </c>
      <c r="BV87" t="s">
        <v>86</v>
      </c>
      <c r="BY87">
        <v>1200</v>
      </c>
      <c r="BZ87" t="s">
        <v>209</v>
      </c>
      <c r="CA87" t="s">
        <v>123</v>
      </c>
      <c r="CC87" t="s">
        <v>120</v>
      </c>
      <c r="CD87" s="5" t="s">
        <v>124</v>
      </c>
      <c r="CE87" t="s">
        <v>89</v>
      </c>
      <c r="CF87" s="3">
        <v>45877</v>
      </c>
      <c r="CI87">
        <v>1</v>
      </c>
      <c r="CJ87">
        <v>0</v>
      </c>
      <c r="CK87">
        <v>21</v>
      </c>
      <c r="CL87" t="s">
        <v>90</v>
      </c>
    </row>
    <row r="88" spans="1:90" x14ac:dyDescent="0.3">
      <c r="A88" t="s">
        <v>72</v>
      </c>
      <c r="B88" t="s">
        <v>73</v>
      </c>
      <c r="C88" t="s">
        <v>74</v>
      </c>
      <c r="E88" t="str">
        <f>"009944968665"</f>
        <v>009944968665</v>
      </c>
      <c r="F88" s="3">
        <v>45876</v>
      </c>
      <c r="G88">
        <v>202605</v>
      </c>
      <c r="H88" t="s">
        <v>75</v>
      </c>
      <c r="I88" t="s">
        <v>76</v>
      </c>
      <c r="J88" t="s">
        <v>77</v>
      </c>
      <c r="K88" t="s">
        <v>78</v>
      </c>
      <c r="L88" t="s">
        <v>188</v>
      </c>
      <c r="M88" t="s">
        <v>189</v>
      </c>
      <c r="N88" t="s">
        <v>77</v>
      </c>
      <c r="O88" t="s">
        <v>82</v>
      </c>
      <c r="P88" t="str">
        <f t="shared" si="3"/>
        <v xml:space="preserve">STORES                        </v>
      </c>
      <c r="Q88">
        <v>0</v>
      </c>
      <c r="R88">
        <v>0</v>
      </c>
      <c r="S88">
        <v>0</v>
      </c>
      <c r="T88">
        <v>0</v>
      </c>
      <c r="U88">
        <v>0</v>
      </c>
      <c r="V88">
        <v>0</v>
      </c>
      <c r="W88">
        <v>0</v>
      </c>
      <c r="X88">
        <v>0</v>
      </c>
      <c r="Y88">
        <v>0</v>
      </c>
      <c r="Z88">
        <v>0</v>
      </c>
      <c r="AA88">
        <v>0</v>
      </c>
      <c r="AB88">
        <v>0</v>
      </c>
      <c r="AC88">
        <v>0</v>
      </c>
      <c r="AD88">
        <v>0</v>
      </c>
      <c r="AE88">
        <v>0</v>
      </c>
      <c r="AF88">
        <v>0</v>
      </c>
      <c r="AG88">
        <v>5.87</v>
      </c>
      <c r="AH88">
        <v>0</v>
      </c>
      <c r="AI88">
        <v>0</v>
      </c>
      <c r="AJ88">
        <v>0</v>
      </c>
      <c r="AK88">
        <v>0</v>
      </c>
      <c r="AL88">
        <v>0</v>
      </c>
      <c r="AM88">
        <v>0</v>
      </c>
      <c r="AN88">
        <v>0</v>
      </c>
      <c r="AO88">
        <v>0</v>
      </c>
      <c r="AP88">
        <v>0</v>
      </c>
      <c r="AQ88">
        <v>156.22</v>
      </c>
      <c r="AR88">
        <v>0</v>
      </c>
      <c r="AS88">
        <v>0</v>
      </c>
      <c r="AT88">
        <v>0</v>
      </c>
      <c r="AU88">
        <v>0</v>
      </c>
      <c r="AV88">
        <v>0</v>
      </c>
      <c r="AW88">
        <v>0</v>
      </c>
      <c r="AX88">
        <v>0</v>
      </c>
      <c r="AY88">
        <v>0</v>
      </c>
      <c r="AZ88">
        <v>0</v>
      </c>
      <c r="BA88">
        <v>0</v>
      </c>
      <c r="BB88">
        <v>0</v>
      </c>
      <c r="BC88">
        <v>0</v>
      </c>
      <c r="BD88">
        <v>0</v>
      </c>
      <c r="BE88">
        <v>0</v>
      </c>
      <c r="BF88">
        <v>0</v>
      </c>
      <c r="BG88">
        <v>0</v>
      </c>
      <c r="BH88">
        <v>2</v>
      </c>
      <c r="BI88">
        <v>17.600000000000001</v>
      </c>
      <c r="BJ88">
        <v>43.1</v>
      </c>
      <c r="BK88">
        <v>44</v>
      </c>
      <c r="BL88">
        <v>490.97</v>
      </c>
      <c r="BM88">
        <v>73.650000000000006</v>
      </c>
      <c r="BN88">
        <v>564.62</v>
      </c>
      <c r="BO88">
        <v>564.62</v>
      </c>
      <c r="BQ88" t="s">
        <v>193</v>
      </c>
      <c r="BR88" t="s">
        <v>84</v>
      </c>
      <c r="BS88" s="3">
        <v>45877</v>
      </c>
      <c r="BT88" s="4">
        <v>0.45833333333333331</v>
      </c>
      <c r="BU88" t="s">
        <v>196</v>
      </c>
      <c r="BV88" t="s">
        <v>86</v>
      </c>
      <c r="BY88">
        <v>215728.64000000001</v>
      </c>
      <c r="BZ88" t="s">
        <v>87</v>
      </c>
      <c r="CA88" t="s">
        <v>197</v>
      </c>
      <c r="CC88" t="s">
        <v>189</v>
      </c>
      <c r="CD88" s="5" t="s">
        <v>198</v>
      </c>
      <c r="CE88" t="s">
        <v>89</v>
      </c>
      <c r="CF88" s="3">
        <v>45880</v>
      </c>
      <c r="CI88">
        <v>1</v>
      </c>
      <c r="CJ88">
        <v>1</v>
      </c>
      <c r="CK88">
        <v>43</v>
      </c>
      <c r="CL88" t="s">
        <v>90</v>
      </c>
    </row>
    <row r="89" spans="1:90" x14ac:dyDescent="0.3">
      <c r="A89" t="s">
        <v>72</v>
      </c>
      <c r="B89" t="s">
        <v>73</v>
      </c>
      <c r="C89" t="s">
        <v>74</v>
      </c>
      <c r="E89" t="str">
        <f>"009944318150"</f>
        <v>009944318150</v>
      </c>
      <c r="F89" s="3">
        <v>45876</v>
      </c>
      <c r="G89">
        <v>202605</v>
      </c>
      <c r="H89" t="s">
        <v>75</v>
      </c>
      <c r="I89" t="s">
        <v>76</v>
      </c>
      <c r="J89" t="s">
        <v>77</v>
      </c>
      <c r="K89" t="s">
        <v>78</v>
      </c>
      <c r="L89" t="s">
        <v>79</v>
      </c>
      <c r="M89" t="s">
        <v>80</v>
      </c>
      <c r="N89" t="s">
        <v>269</v>
      </c>
      <c r="O89" t="s">
        <v>82</v>
      </c>
      <c r="P89" t="str">
        <f t="shared" si="3"/>
        <v xml:space="preserve">STORES                        </v>
      </c>
      <c r="Q89">
        <v>0</v>
      </c>
      <c r="R89">
        <v>0</v>
      </c>
      <c r="S89">
        <v>0</v>
      </c>
      <c r="T89">
        <v>0</v>
      </c>
      <c r="U89">
        <v>0</v>
      </c>
      <c r="V89">
        <v>0</v>
      </c>
      <c r="W89">
        <v>0</v>
      </c>
      <c r="X89">
        <v>0</v>
      </c>
      <c r="Y89">
        <v>0</v>
      </c>
      <c r="Z89">
        <v>0</v>
      </c>
      <c r="AA89">
        <v>0</v>
      </c>
      <c r="AB89">
        <v>0</v>
      </c>
      <c r="AC89">
        <v>0</v>
      </c>
      <c r="AD89">
        <v>0</v>
      </c>
      <c r="AE89">
        <v>0</v>
      </c>
      <c r="AF89">
        <v>0</v>
      </c>
      <c r="AG89">
        <v>5.87</v>
      </c>
      <c r="AH89">
        <v>0</v>
      </c>
      <c r="AI89">
        <v>0</v>
      </c>
      <c r="AJ89">
        <v>0</v>
      </c>
      <c r="AK89">
        <v>0</v>
      </c>
      <c r="AL89">
        <v>0</v>
      </c>
      <c r="AM89">
        <v>0</v>
      </c>
      <c r="AN89">
        <v>0</v>
      </c>
      <c r="AO89">
        <v>0</v>
      </c>
      <c r="AP89">
        <v>0</v>
      </c>
      <c r="AQ89">
        <v>44.64</v>
      </c>
      <c r="AR89">
        <v>0</v>
      </c>
      <c r="AS89">
        <v>0</v>
      </c>
      <c r="AT89">
        <v>0</v>
      </c>
      <c r="AU89">
        <v>0</v>
      </c>
      <c r="AV89">
        <v>0</v>
      </c>
      <c r="AW89">
        <v>0</v>
      </c>
      <c r="AX89">
        <v>0</v>
      </c>
      <c r="AY89">
        <v>0</v>
      </c>
      <c r="AZ89">
        <v>0</v>
      </c>
      <c r="BA89">
        <v>0</v>
      </c>
      <c r="BB89">
        <v>0</v>
      </c>
      <c r="BC89">
        <v>0</v>
      </c>
      <c r="BD89">
        <v>0</v>
      </c>
      <c r="BE89">
        <v>0</v>
      </c>
      <c r="BF89">
        <v>0</v>
      </c>
      <c r="BG89">
        <v>0</v>
      </c>
      <c r="BH89">
        <v>1</v>
      </c>
      <c r="BI89">
        <v>2</v>
      </c>
      <c r="BJ89">
        <v>0.5</v>
      </c>
      <c r="BK89">
        <v>2</v>
      </c>
      <c r="BL89">
        <v>144.49</v>
      </c>
      <c r="BM89">
        <v>21.67</v>
      </c>
      <c r="BN89">
        <v>166.16</v>
      </c>
      <c r="BO89">
        <v>166.16</v>
      </c>
      <c r="BQ89" t="s">
        <v>83</v>
      </c>
      <c r="BR89" t="s">
        <v>84</v>
      </c>
      <c r="BS89" s="3">
        <v>45881</v>
      </c>
      <c r="BT89" s="4">
        <v>0.43819444444444444</v>
      </c>
      <c r="BU89" t="s">
        <v>326</v>
      </c>
      <c r="BV89" t="s">
        <v>86</v>
      </c>
      <c r="BY89">
        <v>2400</v>
      </c>
      <c r="BZ89" t="s">
        <v>87</v>
      </c>
      <c r="CA89" t="s">
        <v>324</v>
      </c>
      <c r="CC89" t="s">
        <v>80</v>
      </c>
      <c r="CD89">
        <v>7569</v>
      </c>
      <c r="CE89" t="s">
        <v>89</v>
      </c>
      <c r="CF89" s="3">
        <v>45882</v>
      </c>
      <c r="CI89">
        <v>3</v>
      </c>
      <c r="CJ89">
        <v>3</v>
      </c>
      <c r="CK89">
        <v>41</v>
      </c>
      <c r="CL89" t="s">
        <v>90</v>
      </c>
    </row>
    <row r="90" spans="1:90" x14ac:dyDescent="0.3">
      <c r="A90" t="s">
        <v>72</v>
      </c>
      <c r="B90" t="s">
        <v>73</v>
      </c>
      <c r="C90" t="s">
        <v>74</v>
      </c>
      <c r="E90" t="str">
        <f>"009944722158"</f>
        <v>009944722158</v>
      </c>
      <c r="F90" s="3">
        <v>45877</v>
      </c>
      <c r="G90">
        <v>202605</v>
      </c>
      <c r="H90" t="s">
        <v>190</v>
      </c>
      <c r="I90" t="s">
        <v>191</v>
      </c>
      <c r="J90" t="s">
        <v>77</v>
      </c>
      <c r="K90" t="s">
        <v>78</v>
      </c>
      <c r="L90" t="s">
        <v>188</v>
      </c>
      <c r="M90" t="s">
        <v>189</v>
      </c>
      <c r="N90" t="s">
        <v>77</v>
      </c>
      <c r="O90" t="s">
        <v>82</v>
      </c>
      <c r="P90" t="str">
        <f>"                              "</f>
        <v xml:space="preserve">                              </v>
      </c>
      <c r="Q90">
        <v>0</v>
      </c>
      <c r="R90">
        <v>0</v>
      </c>
      <c r="S90">
        <v>0</v>
      </c>
      <c r="T90">
        <v>0</v>
      </c>
      <c r="U90">
        <v>0</v>
      </c>
      <c r="V90">
        <v>0</v>
      </c>
      <c r="W90">
        <v>0</v>
      </c>
      <c r="X90">
        <v>0</v>
      </c>
      <c r="Y90">
        <v>0</v>
      </c>
      <c r="Z90">
        <v>0</v>
      </c>
      <c r="AA90">
        <v>0</v>
      </c>
      <c r="AB90">
        <v>0</v>
      </c>
      <c r="AC90">
        <v>0</v>
      </c>
      <c r="AD90">
        <v>0</v>
      </c>
      <c r="AE90">
        <v>0</v>
      </c>
      <c r="AF90">
        <v>0</v>
      </c>
      <c r="AG90">
        <v>5.87</v>
      </c>
      <c r="AH90">
        <v>0</v>
      </c>
      <c r="AI90">
        <v>0</v>
      </c>
      <c r="AJ90">
        <v>0</v>
      </c>
      <c r="AK90">
        <v>0</v>
      </c>
      <c r="AL90">
        <v>0</v>
      </c>
      <c r="AM90">
        <v>0</v>
      </c>
      <c r="AN90">
        <v>0</v>
      </c>
      <c r="AO90">
        <v>0</v>
      </c>
      <c r="AP90">
        <v>0</v>
      </c>
      <c r="AQ90">
        <v>175.51</v>
      </c>
      <c r="AR90">
        <v>0</v>
      </c>
      <c r="AS90">
        <v>0</v>
      </c>
      <c r="AT90">
        <v>0</v>
      </c>
      <c r="AU90">
        <v>0</v>
      </c>
      <c r="AV90">
        <v>0</v>
      </c>
      <c r="AW90">
        <v>0</v>
      </c>
      <c r="AX90">
        <v>0</v>
      </c>
      <c r="AY90">
        <v>0</v>
      </c>
      <c r="AZ90">
        <v>0</v>
      </c>
      <c r="BA90">
        <v>0</v>
      </c>
      <c r="BB90">
        <v>0</v>
      </c>
      <c r="BC90">
        <v>0</v>
      </c>
      <c r="BD90">
        <v>0</v>
      </c>
      <c r="BE90">
        <v>0</v>
      </c>
      <c r="BF90">
        <v>0</v>
      </c>
      <c r="BG90">
        <v>0</v>
      </c>
      <c r="BH90">
        <v>2</v>
      </c>
      <c r="BI90">
        <v>32</v>
      </c>
      <c r="BJ90">
        <v>49.4</v>
      </c>
      <c r="BK90">
        <v>50</v>
      </c>
      <c r="BL90">
        <v>550.88</v>
      </c>
      <c r="BM90">
        <v>82.63</v>
      </c>
      <c r="BN90">
        <v>633.51</v>
      </c>
      <c r="BO90">
        <v>633.51</v>
      </c>
      <c r="BQ90" t="s">
        <v>327</v>
      </c>
      <c r="BR90" t="s">
        <v>192</v>
      </c>
      <c r="BS90" s="3">
        <v>45880</v>
      </c>
      <c r="BT90" s="4">
        <v>0.46666666666666667</v>
      </c>
      <c r="BU90" t="s">
        <v>196</v>
      </c>
      <c r="BV90" t="s">
        <v>86</v>
      </c>
      <c r="BY90">
        <v>247109</v>
      </c>
      <c r="BZ90" t="s">
        <v>87</v>
      </c>
      <c r="CA90" t="s">
        <v>197</v>
      </c>
      <c r="CC90" t="s">
        <v>189</v>
      </c>
      <c r="CD90" s="5" t="s">
        <v>198</v>
      </c>
      <c r="CE90" t="s">
        <v>179</v>
      </c>
      <c r="CF90" s="3">
        <v>45881</v>
      </c>
      <c r="CI90">
        <v>1</v>
      </c>
      <c r="CJ90">
        <v>1</v>
      </c>
      <c r="CK90">
        <v>43</v>
      </c>
      <c r="CL90" t="s">
        <v>90</v>
      </c>
    </row>
    <row r="91" spans="1:90" x14ac:dyDescent="0.3">
      <c r="A91" t="s">
        <v>72</v>
      </c>
      <c r="B91" t="s">
        <v>73</v>
      </c>
      <c r="C91" t="s">
        <v>74</v>
      </c>
      <c r="E91" t="str">
        <f>"009944536258"</f>
        <v>009944536258</v>
      </c>
      <c r="F91" s="3">
        <v>45877</v>
      </c>
      <c r="G91">
        <v>202605</v>
      </c>
      <c r="H91" t="s">
        <v>75</v>
      </c>
      <c r="I91" t="s">
        <v>76</v>
      </c>
      <c r="J91" t="s">
        <v>77</v>
      </c>
      <c r="K91" t="s">
        <v>78</v>
      </c>
      <c r="L91" t="s">
        <v>113</v>
      </c>
      <c r="M91" t="s">
        <v>114</v>
      </c>
      <c r="N91" t="s">
        <v>227</v>
      </c>
      <c r="O91" t="s">
        <v>82</v>
      </c>
      <c r="P91" t="str">
        <f t="shared" ref="P91:P100" si="4">"STORES                        "</f>
        <v xml:space="preserve">STORES                        </v>
      </c>
      <c r="Q91">
        <v>0</v>
      </c>
      <c r="R91">
        <v>0</v>
      </c>
      <c r="S91">
        <v>0</v>
      </c>
      <c r="T91">
        <v>0</v>
      </c>
      <c r="U91">
        <v>0</v>
      </c>
      <c r="V91">
        <v>0</v>
      </c>
      <c r="W91">
        <v>0</v>
      </c>
      <c r="X91">
        <v>0</v>
      </c>
      <c r="Y91">
        <v>0</v>
      </c>
      <c r="Z91">
        <v>0</v>
      </c>
      <c r="AA91">
        <v>0</v>
      </c>
      <c r="AB91">
        <v>0</v>
      </c>
      <c r="AC91">
        <v>0</v>
      </c>
      <c r="AD91">
        <v>0</v>
      </c>
      <c r="AE91">
        <v>0</v>
      </c>
      <c r="AF91">
        <v>0</v>
      </c>
      <c r="AG91">
        <v>5.87</v>
      </c>
      <c r="AH91">
        <v>0</v>
      </c>
      <c r="AI91">
        <v>0</v>
      </c>
      <c r="AJ91">
        <v>0</v>
      </c>
      <c r="AK91">
        <v>0</v>
      </c>
      <c r="AL91">
        <v>0</v>
      </c>
      <c r="AM91">
        <v>0</v>
      </c>
      <c r="AN91">
        <v>0</v>
      </c>
      <c r="AO91">
        <v>0</v>
      </c>
      <c r="AP91">
        <v>0</v>
      </c>
      <c r="AQ91">
        <v>133.1</v>
      </c>
      <c r="AR91">
        <v>0</v>
      </c>
      <c r="AS91">
        <v>0</v>
      </c>
      <c r="AT91">
        <v>0</v>
      </c>
      <c r="AU91">
        <v>0</v>
      </c>
      <c r="AV91">
        <v>0</v>
      </c>
      <c r="AW91">
        <v>0</v>
      </c>
      <c r="AX91">
        <v>0</v>
      </c>
      <c r="AY91">
        <v>0</v>
      </c>
      <c r="AZ91">
        <v>0</v>
      </c>
      <c r="BA91">
        <v>0</v>
      </c>
      <c r="BB91">
        <v>0</v>
      </c>
      <c r="BC91">
        <v>0</v>
      </c>
      <c r="BD91">
        <v>0</v>
      </c>
      <c r="BE91">
        <v>0</v>
      </c>
      <c r="BF91">
        <v>0</v>
      </c>
      <c r="BG91">
        <v>0</v>
      </c>
      <c r="BH91">
        <v>1</v>
      </c>
      <c r="BI91">
        <v>29</v>
      </c>
      <c r="BJ91">
        <v>62.4</v>
      </c>
      <c r="BK91">
        <v>63</v>
      </c>
      <c r="BL91">
        <v>419.19</v>
      </c>
      <c r="BM91">
        <v>62.88</v>
      </c>
      <c r="BN91">
        <v>482.07</v>
      </c>
      <c r="BO91">
        <v>482.07</v>
      </c>
      <c r="BQ91" t="s">
        <v>115</v>
      </c>
      <c r="BR91" t="s">
        <v>84</v>
      </c>
      <c r="BS91" s="3">
        <v>45880</v>
      </c>
      <c r="BT91" s="4">
        <v>0.50763888888888886</v>
      </c>
      <c r="BU91" t="s">
        <v>328</v>
      </c>
      <c r="BV91" t="s">
        <v>86</v>
      </c>
      <c r="BY91">
        <v>312000</v>
      </c>
      <c r="BZ91" t="s">
        <v>87</v>
      </c>
      <c r="CA91" t="s">
        <v>118</v>
      </c>
      <c r="CC91" t="s">
        <v>114</v>
      </c>
      <c r="CD91">
        <v>6045</v>
      </c>
      <c r="CE91" t="s">
        <v>89</v>
      </c>
      <c r="CF91" s="3">
        <v>45880</v>
      </c>
      <c r="CI91">
        <v>3</v>
      </c>
      <c r="CJ91">
        <v>1</v>
      </c>
      <c r="CK91">
        <v>41</v>
      </c>
      <c r="CL91" t="s">
        <v>90</v>
      </c>
    </row>
    <row r="92" spans="1:90" x14ac:dyDescent="0.3">
      <c r="A92" t="s">
        <v>72</v>
      </c>
      <c r="B92" t="s">
        <v>73</v>
      </c>
      <c r="C92" t="s">
        <v>74</v>
      </c>
      <c r="E92" t="str">
        <f>"009944588928"</f>
        <v>009944588928</v>
      </c>
      <c r="F92" s="3">
        <v>45877</v>
      </c>
      <c r="G92">
        <v>202605</v>
      </c>
      <c r="H92" t="s">
        <v>75</v>
      </c>
      <c r="I92" t="s">
        <v>76</v>
      </c>
      <c r="J92" t="s">
        <v>77</v>
      </c>
      <c r="K92" t="s">
        <v>78</v>
      </c>
      <c r="L92" t="s">
        <v>167</v>
      </c>
      <c r="M92" t="s">
        <v>168</v>
      </c>
      <c r="N92" t="s">
        <v>227</v>
      </c>
      <c r="O92" t="s">
        <v>82</v>
      </c>
      <c r="P92" t="str">
        <f t="shared" si="4"/>
        <v xml:space="preserve">STORES                        </v>
      </c>
      <c r="Q92">
        <v>0</v>
      </c>
      <c r="R92">
        <v>0</v>
      </c>
      <c r="S92">
        <v>0</v>
      </c>
      <c r="T92">
        <v>0</v>
      </c>
      <c r="U92">
        <v>0</v>
      </c>
      <c r="V92">
        <v>0</v>
      </c>
      <c r="W92">
        <v>0</v>
      </c>
      <c r="X92">
        <v>0</v>
      </c>
      <c r="Y92">
        <v>0</v>
      </c>
      <c r="Z92">
        <v>0</v>
      </c>
      <c r="AA92">
        <v>0</v>
      </c>
      <c r="AB92">
        <v>0</v>
      </c>
      <c r="AC92">
        <v>0</v>
      </c>
      <c r="AD92">
        <v>0</v>
      </c>
      <c r="AE92">
        <v>0</v>
      </c>
      <c r="AF92">
        <v>0</v>
      </c>
      <c r="AG92">
        <v>5.87</v>
      </c>
      <c r="AH92">
        <v>0</v>
      </c>
      <c r="AI92">
        <v>0</v>
      </c>
      <c r="AJ92">
        <v>0</v>
      </c>
      <c r="AK92">
        <v>0</v>
      </c>
      <c r="AL92">
        <v>0</v>
      </c>
      <c r="AM92">
        <v>0</v>
      </c>
      <c r="AN92">
        <v>0</v>
      </c>
      <c r="AO92">
        <v>0</v>
      </c>
      <c r="AP92">
        <v>0</v>
      </c>
      <c r="AQ92">
        <v>62.96</v>
      </c>
      <c r="AR92">
        <v>0</v>
      </c>
      <c r="AS92">
        <v>0</v>
      </c>
      <c r="AT92">
        <v>0</v>
      </c>
      <c r="AU92">
        <v>0</v>
      </c>
      <c r="AV92">
        <v>0</v>
      </c>
      <c r="AW92">
        <v>0</v>
      </c>
      <c r="AX92">
        <v>0</v>
      </c>
      <c r="AY92">
        <v>0</v>
      </c>
      <c r="AZ92">
        <v>0</v>
      </c>
      <c r="BA92">
        <v>0</v>
      </c>
      <c r="BB92">
        <v>0</v>
      </c>
      <c r="BC92">
        <v>0</v>
      </c>
      <c r="BD92">
        <v>0</v>
      </c>
      <c r="BE92">
        <v>0</v>
      </c>
      <c r="BF92">
        <v>0</v>
      </c>
      <c r="BG92">
        <v>0</v>
      </c>
      <c r="BH92">
        <v>1</v>
      </c>
      <c r="BI92">
        <v>2.6</v>
      </c>
      <c r="BJ92">
        <v>5.3</v>
      </c>
      <c r="BK92">
        <v>6</v>
      </c>
      <c r="BL92">
        <v>201.38</v>
      </c>
      <c r="BM92">
        <v>30.21</v>
      </c>
      <c r="BN92">
        <v>231.59</v>
      </c>
      <c r="BO92">
        <v>231.59</v>
      </c>
      <c r="BQ92" t="s">
        <v>225</v>
      </c>
      <c r="BR92" t="s">
        <v>316</v>
      </c>
      <c r="BS92" s="3">
        <v>45880</v>
      </c>
      <c r="BT92" s="4">
        <v>0.56458333333333333</v>
      </c>
      <c r="BU92" t="s">
        <v>280</v>
      </c>
      <c r="BV92" t="s">
        <v>86</v>
      </c>
      <c r="BY92">
        <v>26338.95</v>
      </c>
      <c r="BZ92" t="s">
        <v>87</v>
      </c>
      <c r="CA92" t="s">
        <v>172</v>
      </c>
      <c r="CC92" t="s">
        <v>168</v>
      </c>
      <c r="CD92">
        <v>1034</v>
      </c>
      <c r="CE92" t="s">
        <v>89</v>
      </c>
      <c r="CF92" s="3">
        <v>45881</v>
      </c>
      <c r="CI92">
        <v>1</v>
      </c>
      <c r="CJ92">
        <v>1</v>
      </c>
      <c r="CK92">
        <v>43</v>
      </c>
      <c r="CL92" t="s">
        <v>90</v>
      </c>
    </row>
    <row r="93" spans="1:90" x14ac:dyDescent="0.3">
      <c r="A93" t="s">
        <v>72</v>
      </c>
      <c r="B93" t="s">
        <v>73</v>
      </c>
      <c r="C93" t="s">
        <v>74</v>
      </c>
      <c r="E93" t="str">
        <f>"009944968664"</f>
        <v>009944968664</v>
      </c>
      <c r="F93" s="3">
        <v>45877</v>
      </c>
      <c r="G93">
        <v>202605</v>
      </c>
      <c r="H93" t="s">
        <v>75</v>
      </c>
      <c r="I93" t="s">
        <v>76</v>
      </c>
      <c r="J93" t="s">
        <v>77</v>
      </c>
      <c r="K93" t="s">
        <v>78</v>
      </c>
      <c r="L93" t="s">
        <v>188</v>
      </c>
      <c r="M93" t="s">
        <v>189</v>
      </c>
      <c r="N93" t="s">
        <v>227</v>
      </c>
      <c r="O93" t="s">
        <v>82</v>
      </c>
      <c r="P93" t="str">
        <f t="shared" si="4"/>
        <v xml:space="preserve">STORES                        </v>
      </c>
      <c r="Q93">
        <v>0</v>
      </c>
      <c r="R93">
        <v>0</v>
      </c>
      <c r="S93">
        <v>0</v>
      </c>
      <c r="T93">
        <v>0</v>
      </c>
      <c r="U93">
        <v>0</v>
      </c>
      <c r="V93">
        <v>0</v>
      </c>
      <c r="W93">
        <v>0</v>
      </c>
      <c r="X93">
        <v>0</v>
      </c>
      <c r="Y93">
        <v>0</v>
      </c>
      <c r="Z93">
        <v>0</v>
      </c>
      <c r="AA93">
        <v>0</v>
      </c>
      <c r="AB93">
        <v>0</v>
      </c>
      <c r="AC93">
        <v>0</v>
      </c>
      <c r="AD93">
        <v>0</v>
      </c>
      <c r="AE93">
        <v>0</v>
      </c>
      <c r="AF93">
        <v>0</v>
      </c>
      <c r="AG93">
        <v>5.87</v>
      </c>
      <c r="AH93">
        <v>0</v>
      </c>
      <c r="AI93">
        <v>0</v>
      </c>
      <c r="AJ93">
        <v>0</v>
      </c>
      <c r="AK93">
        <v>0</v>
      </c>
      <c r="AL93">
        <v>0</v>
      </c>
      <c r="AM93">
        <v>0</v>
      </c>
      <c r="AN93">
        <v>0</v>
      </c>
      <c r="AO93">
        <v>0</v>
      </c>
      <c r="AP93">
        <v>0</v>
      </c>
      <c r="AQ93">
        <v>62.96</v>
      </c>
      <c r="AR93">
        <v>0</v>
      </c>
      <c r="AS93">
        <v>0</v>
      </c>
      <c r="AT93">
        <v>0</v>
      </c>
      <c r="AU93">
        <v>0</v>
      </c>
      <c r="AV93">
        <v>0</v>
      </c>
      <c r="AW93">
        <v>0</v>
      </c>
      <c r="AX93">
        <v>0</v>
      </c>
      <c r="AY93">
        <v>0</v>
      </c>
      <c r="AZ93">
        <v>0</v>
      </c>
      <c r="BA93">
        <v>0</v>
      </c>
      <c r="BB93">
        <v>0</v>
      </c>
      <c r="BC93">
        <v>0</v>
      </c>
      <c r="BD93">
        <v>0</v>
      </c>
      <c r="BE93">
        <v>0</v>
      </c>
      <c r="BF93">
        <v>0</v>
      </c>
      <c r="BG93">
        <v>0</v>
      </c>
      <c r="BH93">
        <v>1</v>
      </c>
      <c r="BI93">
        <v>1.1000000000000001</v>
      </c>
      <c r="BJ93">
        <v>1.3</v>
      </c>
      <c r="BK93">
        <v>2</v>
      </c>
      <c r="BL93">
        <v>201.38</v>
      </c>
      <c r="BM93">
        <v>30.21</v>
      </c>
      <c r="BN93">
        <v>231.59</v>
      </c>
      <c r="BO93">
        <v>231.59</v>
      </c>
      <c r="BQ93" t="s">
        <v>193</v>
      </c>
      <c r="BR93" t="s">
        <v>84</v>
      </c>
      <c r="BS93" s="3">
        <v>45880</v>
      </c>
      <c r="BT93" s="4">
        <v>0.46736111111111112</v>
      </c>
      <c r="BU93" t="s">
        <v>329</v>
      </c>
      <c r="BV93" t="s">
        <v>86</v>
      </c>
      <c r="BY93">
        <v>6265.88</v>
      </c>
      <c r="BZ93" t="s">
        <v>87</v>
      </c>
      <c r="CA93" t="s">
        <v>197</v>
      </c>
      <c r="CC93" t="s">
        <v>189</v>
      </c>
      <c r="CD93" s="5" t="s">
        <v>198</v>
      </c>
      <c r="CE93" t="s">
        <v>89</v>
      </c>
      <c r="CF93" s="3">
        <v>45881</v>
      </c>
      <c r="CI93">
        <v>1</v>
      </c>
      <c r="CJ93">
        <v>1</v>
      </c>
      <c r="CK93">
        <v>43</v>
      </c>
      <c r="CL93" t="s">
        <v>90</v>
      </c>
    </row>
    <row r="94" spans="1:90" x14ac:dyDescent="0.3">
      <c r="A94" t="s">
        <v>72</v>
      </c>
      <c r="B94" t="s">
        <v>73</v>
      </c>
      <c r="C94" t="s">
        <v>74</v>
      </c>
      <c r="E94" t="str">
        <f>"009944974173"</f>
        <v>009944974173</v>
      </c>
      <c r="F94" s="3">
        <v>45877</v>
      </c>
      <c r="G94">
        <v>202605</v>
      </c>
      <c r="H94" t="s">
        <v>75</v>
      </c>
      <c r="I94" t="s">
        <v>76</v>
      </c>
      <c r="J94" t="s">
        <v>77</v>
      </c>
      <c r="K94" t="s">
        <v>78</v>
      </c>
      <c r="L94" t="s">
        <v>102</v>
      </c>
      <c r="M94" t="s">
        <v>103</v>
      </c>
      <c r="N94" t="s">
        <v>227</v>
      </c>
      <c r="O94" t="s">
        <v>82</v>
      </c>
      <c r="P94" t="str">
        <f t="shared" si="4"/>
        <v xml:space="preserve">STORES                        </v>
      </c>
      <c r="Q94">
        <v>0</v>
      </c>
      <c r="R94">
        <v>0</v>
      </c>
      <c r="S94">
        <v>0</v>
      </c>
      <c r="T94">
        <v>0</v>
      </c>
      <c r="U94">
        <v>0</v>
      </c>
      <c r="V94">
        <v>0</v>
      </c>
      <c r="W94">
        <v>0</v>
      </c>
      <c r="X94">
        <v>0</v>
      </c>
      <c r="Y94">
        <v>0</v>
      </c>
      <c r="Z94">
        <v>0</v>
      </c>
      <c r="AA94">
        <v>0</v>
      </c>
      <c r="AB94">
        <v>0</v>
      </c>
      <c r="AC94">
        <v>0</v>
      </c>
      <c r="AD94">
        <v>0</v>
      </c>
      <c r="AE94">
        <v>0</v>
      </c>
      <c r="AF94">
        <v>0</v>
      </c>
      <c r="AG94">
        <v>5.87</v>
      </c>
      <c r="AH94">
        <v>0</v>
      </c>
      <c r="AI94">
        <v>0</v>
      </c>
      <c r="AJ94">
        <v>0</v>
      </c>
      <c r="AK94">
        <v>0</v>
      </c>
      <c r="AL94">
        <v>0</v>
      </c>
      <c r="AM94">
        <v>0</v>
      </c>
      <c r="AN94">
        <v>0</v>
      </c>
      <c r="AO94">
        <v>0</v>
      </c>
      <c r="AP94">
        <v>0</v>
      </c>
      <c r="AQ94">
        <v>44.64</v>
      </c>
      <c r="AR94">
        <v>0</v>
      </c>
      <c r="AS94">
        <v>0</v>
      </c>
      <c r="AT94">
        <v>0</v>
      </c>
      <c r="AU94">
        <v>0</v>
      </c>
      <c r="AV94">
        <v>0</v>
      </c>
      <c r="AW94">
        <v>0</v>
      </c>
      <c r="AX94">
        <v>0</v>
      </c>
      <c r="AY94">
        <v>0</v>
      </c>
      <c r="AZ94">
        <v>0</v>
      </c>
      <c r="BA94">
        <v>0</v>
      </c>
      <c r="BB94">
        <v>0</v>
      </c>
      <c r="BC94">
        <v>0</v>
      </c>
      <c r="BD94">
        <v>0</v>
      </c>
      <c r="BE94">
        <v>0</v>
      </c>
      <c r="BF94">
        <v>0</v>
      </c>
      <c r="BG94">
        <v>0</v>
      </c>
      <c r="BH94">
        <v>1</v>
      </c>
      <c r="BI94">
        <v>3.9</v>
      </c>
      <c r="BJ94">
        <v>8.3000000000000007</v>
      </c>
      <c r="BK94">
        <v>9</v>
      </c>
      <c r="BL94">
        <v>144.49</v>
      </c>
      <c r="BM94">
        <v>21.67</v>
      </c>
      <c r="BN94">
        <v>166.16</v>
      </c>
      <c r="BO94">
        <v>166.16</v>
      </c>
      <c r="BQ94" t="s">
        <v>104</v>
      </c>
      <c r="BR94" t="s">
        <v>84</v>
      </c>
      <c r="BS94" s="3">
        <v>45880</v>
      </c>
      <c r="BT94" s="4">
        <v>0.3888888888888889</v>
      </c>
      <c r="BU94" t="s">
        <v>248</v>
      </c>
      <c r="BV94" t="s">
        <v>86</v>
      </c>
      <c r="BY94">
        <v>41732.82</v>
      </c>
      <c r="BZ94" t="s">
        <v>87</v>
      </c>
      <c r="CA94" t="s">
        <v>251</v>
      </c>
      <c r="CC94" t="s">
        <v>103</v>
      </c>
      <c r="CD94">
        <v>4017</v>
      </c>
      <c r="CE94" t="s">
        <v>89</v>
      </c>
      <c r="CF94" s="3">
        <v>45884</v>
      </c>
      <c r="CI94">
        <v>1</v>
      </c>
      <c r="CJ94">
        <v>1</v>
      </c>
      <c r="CK94">
        <v>41</v>
      </c>
      <c r="CL94" t="s">
        <v>90</v>
      </c>
    </row>
    <row r="95" spans="1:90" x14ac:dyDescent="0.3">
      <c r="A95" t="s">
        <v>72</v>
      </c>
      <c r="B95" t="s">
        <v>73</v>
      </c>
      <c r="C95" t="s">
        <v>74</v>
      </c>
      <c r="E95" t="str">
        <f>"009944588929"</f>
        <v>009944588929</v>
      </c>
      <c r="F95" s="3">
        <v>45877</v>
      </c>
      <c r="G95">
        <v>202605</v>
      </c>
      <c r="H95" t="s">
        <v>75</v>
      </c>
      <c r="I95" t="s">
        <v>76</v>
      </c>
      <c r="J95" t="s">
        <v>77</v>
      </c>
      <c r="K95" t="s">
        <v>78</v>
      </c>
      <c r="L95" t="s">
        <v>330</v>
      </c>
      <c r="M95" t="s">
        <v>331</v>
      </c>
      <c r="N95" t="s">
        <v>227</v>
      </c>
      <c r="O95" t="s">
        <v>82</v>
      </c>
      <c r="P95" t="str">
        <f t="shared" si="4"/>
        <v xml:space="preserve">STORES                        </v>
      </c>
      <c r="Q95">
        <v>0</v>
      </c>
      <c r="R95">
        <v>0</v>
      </c>
      <c r="S95">
        <v>0</v>
      </c>
      <c r="T95">
        <v>0</v>
      </c>
      <c r="U95">
        <v>0</v>
      </c>
      <c r="V95">
        <v>0</v>
      </c>
      <c r="W95">
        <v>0</v>
      </c>
      <c r="X95">
        <v>0</v>
      </c>
      <c r="Y95">
        <v>0</v>
      </c>
      <c r="Z95">
        <v>0</v>
      </c>
      <c r="AA95">
        <v>0</v>
      </c>
      <c r="AB95">
        <v>0</v>
      </c>
      <c r="AC95">
        <v>0</v>
      </c>
      <c r="AD95">
        <v>0</v>
      </c>
      <c r="AE95">
        <v>0</v>
      </c>
      <c r="AF95">
        <v>0</v>
      </c>
      <c r="AG95">
        <v>5.87</v>
      </c>
      <c r="AH95">
        <v>0</v>
      </c>
      <c r="AI95">
        <v>0</v>
      </c>
      <c r="AJ95">
        <v>0</v>
      </c>
      <c r="AK95">
        <v>0</v>
      </c>
      <c r="AL95">
        <v>0</v>
      </c>
      <c r="AM95">
        <v>0</v>
      </c>
      <c r="AN95">
        <v>0</v>
      </c>
      <c r="AO95">
        <v>0</v>
      </c>
      <c r="AP95">
        <v>0</v>
      </c>
      <c r="AQ95">
        <v>66.180000000000007</v>
      </c>
      <c r="AR95">
        <v>0</v>
      </c>
      <c r="AS95">
        <v>0</v>
      </c>
      <c r="AT95">
        <v>0</v>
      </c>
      <c r="AU95">
        <v>0</v>
      </c>
      <c r="AV95">
        <v>0</v>
      </c>
      <c r="AW95">
        <v>16.739999999999998</v>
      </c>
      <c r="AX95">
        <v>0</v>
      </c>
      <c r="AY95">
        <v>0</v>
      </c>
      <c r="AZ95">
        <v>0</v>
      </c>
      <c r="BA95">
        <v>0</v>
      </c>
      <c r="BB95">
        <v>0</v>
      </c>
      <c r="BC95">
        <v>0</v>
      </c>
      <c r="BD95">
        <v>0</v>
      </c>
      <c r="BE95">
        <v>0</v>
      </c>
      <c r="BF95">
        <v>0</v>
      </c>
      <c r="BG95">
        <v>0</v>
      </c>
      <c r="BH95">
        <v>1</v>
      </c>
      <c r="BI95">
        <v>16</v>
      </c>
      <c r="BJ95">
        <v>2.4</v>
      </c>
      <c r="BK95">
        <v>16</v>
      </c>
      <c r="BL95">
        <v>228.11</v>
      </c>
      <c r="BM95">
        <v>34.22</v>
      </c>
      <c r="BN95">
        <v>262.33</v>
      </c>
      <c r="BO95">
        <v>262.33</v>
      </c>
      <c r="BQ95" t="s">
        <v>332</v>
      </c>
      <c r="BR95" t="s">
        <v>84</v>
      </c>
      <c r="BS95" s="3">
        <v>45880</v>
      </c>
      <c r="BT95" s="4">
        <v>0.66874999999999996</v>
      </c>
      <c r="BU95" t="s">
        <v>262</v>
      </c>
      <c r="BV95" t="s">
        <v>86</v>
      </c>
      <c r="BY95">
        <v>12000</v>
      </c>
      <c r="BZ95" t="s">
        <v>333</v>
      </c>
      <c r="CA95" t="s">
        <v>334</v>
      </c>
      <c r="CC95" t="s">
        <v>331</v>
      </c>
      <c r="CD95">
        <v>8460</v>
      </c>
      <c r="CE95" t="s">
        <v>89</v>
      </c>
      <c r="CF95" s="3">
        <v>45887</v>
      </c>
      <c r="CI95">
        <v>1</v>
      </c>
      <c r="CJ95">
        <v>1</v>
      </c>
      <c r="CK95">
        <v>43</v>
      </c>
      <c r="CL95" t="s">
        <v>90</v>
      </c>
    </row>
    <row r="96" spans="1:90" x14ac:dyDescent="0.3">
      <c r="A96" t="s">
        <v>72</v>
      </c>
      <c r="B96" t="s">
        <v>73</v>
      </c>
      <c r="C96" t="s">
        <v>74</v>
      </c>
      <c r="E96" t="str">
        <f>"009944318152"</f>
        <v>009944318152</v>
      </c>
      <c r="F96" s="3">
        <v>45877</v>
      </c>
      <c r="G96">
        <v>202605</v>
      </c>
      <c r="H96" t="s">
        <v>75</v>
      </c>
      <c r="I96" t="s">
        <v>76</v>
      </c>
      <c r="J96" t="s">
        <v>77</v>
      </c>
      <c r="K96" t="s">
        <v>78</v>
      </c>
      <c r="L96" t="s">
        <v>79</v>
      </c>
      <c r="M96" t="s">
        <v>80</v>
      </c>
      <c r="N96" t="s">
        <v>335</v>
      </c>
      <c r="O96" t="s">
        <v>82</v>
      </c>
      <c r="P96" t="str">
        <f t="shared" si="4"/>
        <v xml:space="preserve">STORES                        </v>
      </c>
      <c r="Q96">
        <v>0</v>
      </c>
      <c r="R96">
        <v>0</v>
      </c>
      <c r="S96">
        <v>0</v>
      </c>
      <c r="T96">
        <v>0</v>
      </c>
      <c r="U96">
        <v>0</v>
      </c>
      <c r="V96">
        <v>0</v>
      </c>
      <c r="W96">
        <v>0</v>
      </c>
      <c r="X96">
        <v>0</v>
      </c>
      <c r="Y96">
        <v>0</v>
      </c>
      <c r="Z96">
        <v>0</v>
      </c>
      <c r="AA96">
        <v>0</v>
      </c>
      <c r="AB96">
        <v>0</v>
      </c>
      <c r="AC96">
        <v>0</v>
      </c>
      <c r="AD96">
        <v>0</v>
      </c>
      <c r="AE96">
        <v>0</v>
      </c>
      <c r="AF96">
        <v>0</v>
      </c>
      <c r="AG96">
        <v>5.87</v>
      </c>
      <c r="AH96">
        <v>0</v>
      </c>
      <c r="AI96">
        <v>0</v>
      </c>
      <c r="AJ96">
        <v>0</v>
      </c>
      <c r="AK96">
        <v>0</v>
      </c>
      <c r="AL96">
        <v>0</v>
      </c>
      <c r="AM96">
        <v>0</v>
      </c>
      <c r="AN96">
        <v>0</v>
      </c>
      <c r="AO96">
        <v>0</v>
      </c>
      <c r="AP96">
        <v>0</v>
      </c>
      <c r="AQ96">
        <v>77.81</v>
      </c>
      <c r="AR96">
        <v>0</v>
      </c>
      <c r="AS96">
        <v>0</v>
      </c>
      <c r="AT96">
        <v>0</v>
      </c>
      <c r="AU96">
        <v>0</v>
      </c>
      <c r="AV96">
        <v>0</v>
      </c>
      <c r="AW96">
        <v>0</v>
      </c>
      <c r="AX96">
        <v>0</v>
      </c>
      <c r="AY96">
        <v>0</v>
      </c>
      <c r="AZ96">
        <v>0</v>
      </c>
      <c r="BA96">
        <v>0</v>
      </c>
      <c r="BB96">
        <v>0</v>
      </c>
      <c r="BC96">
        <v>0</v>
      </c>
      <c r="BD96">
        <v>0</v>
      </c>
      <c r="BE96">
        <v>0</v>
      </c>
      <c r="BF96">
        <v>0</v>
      </c>
      <c r="BG96">
        <v>0</v>
      </c>
      <c r="BH96">
        <v>1</v>
      </c>
      <c r="BI96">
        <v>23.3</v>
      </c>
      <c r="BJ96">
        <v>32.299999999999997</v>
      </c>
      <c r="BK96">
        <v>33</v>
      </c>
      <c r="BL96">
        <v>247.5</v>
      </c>
      <c r="BM96">
        <v>37.130000000000003</v>
      </c>
      <c r="BN96">
        <v>284.63</v>
      </c>
      <c r="BO96">
        <v>284.63</v>
      </c>
      <c r="BQ96" t="s">
        <v>83</v>
      </c>
      <c r="BR96" t="s">
        <v>84</v>
      </c>
      <c r="BS96" s="3">
        <v>45881</v>
      </c>
      <c r="BT96" s="4">
        <v>0.4375</v>
      </c>
      <c r="BU96" t="s">
        <v>326</v>
      </c>
      <c r="BV96" t="s">
        <v>86</v>
      </c>
      <c r="BY96">
        <v>161430.5</v>
      </c>
      <c r="BZ96" t="s">
        <v>87</v>
      </c>
      <c r="CA96" t="s">
        <v>324</v>
      </c>
      <c r="CC96" t="s">
        <v>80</v>
      </c>
      <c r="CD96">
        <v>7569</v>
      </c>
      <c r="CE96" t="s">
        <v>89</v>
      </c>
      <c r="CF96" s="3">
        <v>45882</v>
      </c>
      <c r="CI96">
        <v>3</v>
      </c>
      <c r="CJ96">
        <v>2</v>
      </c>
      <c r="CK96">
        <v>41</v>
      </c>
      <c r="CL96" t="s">
        <v>90</v>
      </c>
    </row>
    <row r="97" spans="1:90" x14ac:dyDescent="0.3">
      <c r="A97" t="s">
        <v>72</v>
      </c>
      <c r="B97" t="s">
        <v>73</v>
      </c>
      <c r="C97" t="s">
        <v>74</v>
      </c>
      <c r="E97" t="str">
        <f>"009944588930"</f>
        <v>009944588930</v>
      </c>
      <c r="F97" s="3">
        <v>45877</v>
      </c>
      <c r="G97">
        <v>202605</v>
      </c>
      <c r="H97" t="s">
        <v>75</v>
      </c>
      <c r="I97" t="s">
        <v>76</v>
      </c>
      <c r="J97" t="s">
        <v>77</v>
      </c>
      <c r="K97" t="s">
        <v>78</v>
      </c>
      <c r="L97" t="s">
        <v>299</v>
      </c>
      <c r="M97" t="s">
        <v>300</v>
      </c>
      <c r="N97" t="s">
        <v>227</v>
      </c>
      <c r="O97" t="s">
        <v>82</v>
      </c>
      <c r="P97" t="str">
        <f t="shared" si="4"/>
        <v xml:space="preserve">STORES                        </v>
      </c>
      <c r="Q97">
        <v>0</v>
      </c>
      <c r="R97">
        <v>0</v>
      </c>
      <c r="S97">
        <v>0</v>
      </c>
      <c r="T97">
        <v>0</v>
      </c>
      <c r="U97">
        <v>0</v>
      </c>
      <c r="V97">
        <v>0</v>
      </c>
      <c r="W97">
        <v>0</v>
      </c>
      <c r="X97">
        <v>0</v>
      </c>
      <c r="Y97">
        <v>0</v>
      </c>
      <c r="Z97">
        <v>0</v>
      </c>
      <c r="AA97">
        <v>0</v>
      </c>
      <c r="AB97">
        <v>0</v>
      </c>
      <c r="AC97">
        <v>0</v>
      </c>
      <c r="AD97">
        <v>0</v>
      </c>
      <c r="AE97">
        <v>0</v>
      </c>
      <c r="AF97">
        <v>0</v>
      </c>
      <c r="AG97">
        <v>5.87</v>
      </c>
      <c r="AH97">
        <v>0</v>
      </c>
      <c r="AI97">
        <v>0</v>
      </c>
      <c r="AJ97">
        <v>0</v>
      </c>
      <c r="AK97">
        <v>0</v>
      </c>
      <c r="AL97">
        <v>0</v>
      </c>
      <c r="AM97">
        <v>0</v>
      </c>
      <c r="AN97">
        <v>0</v>
      </c>
      <c r="AO97">
        <v>0</v>
      </c>
      <c r="AP97">
        <v>0</v>
      </c>
      <c r="AQ97">
        <v>133.71</v>
      </c>
      <c r="AR97">
        <v>0</v>
      </c>
      <c r="AS97">
        <v>0</v>
      </c>
      <c r="AT97">
        <v>0</v>
      </c>
      <c r="AU97">
        <v>0</v>
      </c>
      <c r="AV97">
        <v>0</v>
      </c>
      <c r="AW97">
        <v>16.739999999999998</v>
      </c>
      <c r="AX97">
        <v>0</v>
      </c>
      <c r="AY97">
        <v>0</v>
      </c>
      <c r="AZ97">
        <v>0</v>
      </c>
      <c r="BA97">
        <v>0</v>
      </c>
      <c r="BB97">
        <v>0</v>
      </c>
      <c r="BC97">
        <v>0</v>
      </c>
      <c r="BD97">
        <v>0</v>
      </c>
      <c r="BE97">
        <v>0</v>
      </c>
      <c r="BF97">
        <v>0</v>
      </c>
      <c r="BG97">
        <v>0</v>
      </c>
      <c r="BH97">
        <v>2</v>
      </c>
      <c r="BI97">
        <v>22.8</v>
      </c>
      <c r="BJ97">
        <v>36.5</v>
      </c>
      <c r="BK97">
        <v>37</v>
      </c>
      <c r="BL97">
        <v>437.81</v>
      </c>
      <c r="BM97">
        <v>65.67</v>
      </c>
      <c r="BN97">
        <v>503.48</v>
      </c>
      <c r="BO97">
        <v>503.48</v>
      </c>
      <c r="BQ97" t="s">
        <v>336</v>
      </c>
      <c r="BR97" t="s">
        <v>84</v>
      </c>
      <c r="BS97" s="3">
        <v>45884</v>
      </c>
      <c r="BT97" s="4">
        <v>0.37013888888888891</v>
      </c>
      <c r="BU97" t="s">
        <v>301</v>
      </c>
      <c r="BV97" t="s">
        <v>90</v>
      </c>
      <c r="BY97">
        <v>182650.6</v>
      </c>
      <c r="BZ97" t="s">
        <v>333</v>
      </c>
      <c r="CC97" t="s">
        <v>300</v>
      </c>
      <c r="CD97">
        <v>2745</v>
      </c>
      <c r="CE97" t="s">
        <v>89</v>
      </c>
      <c r="CF97" s="3">
        <v>45884</v>
      </c>
      <c r="CI97">
        <v>1</v>
      </c>
      <c r="CJ97">
        <v>5</v>
      </c>
      <c r="CK97">
        <v>43</v>
      </c>
      <c r="CL97" t="s">
        <v>90</v>
      </c>
    </row>
    <row r="98" spans="1:90" x14ac:dyDescent="0.3">
      <c r="A98" t="s">
        <v>72</v>
      </c>
      <c r="B98" t="s">
        <v>73</v>
      </c>
      <c r="C98" t="s">
        <v>74</v>
      </c>
      <c r="E98" t="str">
        <f>"009944588927"</f>
        <v>009944588927</v>
      </c>
      <c r="F98" s="3">
        <v>45877</v>
      </c>
      <c r="G98">
        <v>202605</v>
      </c>
      <c r="H98" t="s">
        <v>75</v>
      </c>
      <c r="I98" t="s">
        <v>76</v>
      </c>
      <c r="J98" t="s">
        <v>77</v>
      </c>
      <c r="K98" t="s">
        <v>78</v>
      </c>
      <c r="L98" t="s">
        <v>291</v>
      </c>
      <c r="M98" t="s">
        <v>292</v>
      </c>
      <c r="N98" t="s">
        <v>227</v>
      </c>
      <c r="O98" t="s">
        <v>82</v>
      </c>
      <c r="P98" t="str">
        <f t="shared" si="4"/>
        <v xml:space="preserve">STORES                        </v>
      </c>
      <c r="Q98">
        <v>0</v>
      </c>
      <c r="R98">
        <v>0</v>
      </c>
      <c r="S98">
        <v>0</v>
      </c>
      <c r="T98">
        <v>0</v>
      </c>
      <c r="U98">
        <v>0</v>
      </c>
      <c r="V98">
        <v>0</v>
      </c>
      <c r="W98">
        <v>0</v>
      </c>
      <c r="X98">
        <v>0</v>
      </c>
      <c r="Y98">
        <v>0</v>
      </c>
      <c r="Z98">
        <v>0</v>
      </c>
      <c r="AA98">
        <v>0</v>
      </c>
      <c r="AB98">
        <v>0</v>
      </c>
      <c r="AC98">
        <v>0</v>
      </c>
      <c r="AD98">
        <v>0</v>
      </c>
      <c r="AE98">
        <v>0</v>
      </c>
      <c r="AF98">
        <v>0</v>
      </c>
      <c r="AG98">
        <v>5.87</v>
      </c>
      <c r="AH98">
        <v>0</v>
      </c>
      <c r="AI98">
        <v>0</v>
      </c>
      <c r="AJ98">
        <v>0</v>
      </c>
      <c r="AK98">
        <v>0</v>
      </c>
      <c r="AL98">
        <v>0</v>
      </c>
      <c r="AM98">
        <v>0</v>
      </c>
      <c r="AN98">
        <v>0</v>
      </c>
      <c r="AO98">
        <v>0</v>
      </c>
      <c r="AP98">
        <v>0</v>
      </c>
      <c r="AQ98">
        <v>44.64</v>
      </c>
      <c r="AR98">
        <v>0</v>
      </c>
      <c r="AS98">
        <v>0</v>
      </c>
      <c r="AT98">
        <v>0</v>
      </c>
      <c r="AU98">
        <v>0</v>
      </c>
      <c r="AV98">
        <v>0</v>
      </c>
      <c r="AW98">
        <v>0</v>
      </c>
      <c r="AX98">
        <v>0</v>
      </c>
      <c r="AY98">
        <v>0</v>
      </c>
      <c r="AZ98">
        <v>0</v>
      </c>
      <c r="BA98">
        <v>0</v>
      </c>
      <c r="BB98">
        <v>0</v>
      </c>
      <c r="BC98">
        <v>0</v>
      </c>
      <c r="BD98">
        <v>0</v>
      </c>
      <c r="BE98">
        <v>0</v>
      </c>
      <c r="BF98">
        <v>0</v>
      </c>
      <c r="BG98">
        <v>0</v>
      </c>
      <c r="BH98">
        <v>1</v>
      </c>
      <c r="BI98">
        <v>0.7</v>
      </c>
      <c r="BJ98">
        <v>1.4</v>
      </c>
      <c r="BK98">
        <v>2</v>
      </c>
      <c r="BL98">
        <v>144.49</v>
      </c>
      <c r="BM98">
        <v>21.67</v>
      </c>
      <c r="BN98">
        <v>166.16</v>
      </c>
      <c r="BO98">
        <v>166.16</v>
      </c>
      <c r="BQ98" t="s">
        <v>337</v>
      </c>
      <c r="BR98" t="s">
        <v>316</v>
      </c>
      <c r="BS98" s="3">
        <v>45880</v>
      </c>
      <c r="BT98" s="4">
        <v>0.48958333333333331</v>
      </c>
      <c r="BU98" t="s">
        <v>338</v>
      </c>
      <c r="BV98" t="s">
        <v>86</v>
      </c>
      <c r="BY98">
        <v>7076.16</v>
      </c>
      <c r="BZ98" t="s">
        <v>87</v>
      </c>
      <c r="CC98" t="s">
        <v>292</v>
      </c>
      <c r="CD98">
        <v>9301</v>
      </c>
      <c r="CE98" t="s">
        <v>89</v>
      </c>
      <c r="CF98" s="3">
        <v>45881</v>
      </c>
      <c r="CI98">
        <v>1</v>
      </c>
      <c r="CJ98">
        <v>1</v>
      </c>
      <c r="CK98">
        <v>41</v>
      </c>
      <c r="CL98" t="s">
        <v>90</v>
      </c>
    </row>
    <row r="99" spans="1:90" x14ac:dyDescent="0.3">
      <c r="A99" t="s">
        <v>72</v>
      </c>
      <c r="B99" t="s">
        <v>73</v>
      </c>
      <c r="C99" t="s">
        <v>74</v>
      </c>
      <c r="E99" t="str">
        <f>"009944318153"</f>
        <v>009944318153</v>
      </c>
      <c r="F99" s="3">
        <v>45877</v>
      </c>
      <c r="G99">
        <v>202605</v>
      </c>
      <c r="H99" t="s">
        <v>75</v>
      </c>
      <c r="I99" t="s">
        <v>76</v>
      </c>
      <c r="J99" t="s">
        <v>77</v>
      </c>
      <c r="K99" t="s">
        <v>78</v>
      </c>
      <c r="L99" t="s">
        <v>79</v>
      </c>
      <c r="M99" t="s">
        <v>80</v>
      </c>
      <c r="N99" t="s">
        <v>335</v>
      </c>
      <c r="O99" t="s">
        <v>82</v>
      </c>
      <c r="P99" t="str">
        <f t="shared" si="4"/>
        <v xml:space="preserve">STORES                        </v>
      </c>
      <c r="Q99">
        <v>0</v>
      </c>
      <c r="R99">
        <v>0</v>
      </c>
      <c r="S99">
        <v>0</v>
      </c>
      <c r="T99">
        <v>0</v>
      </c>
      <c r="U99">
        <v>0</v>
      </c>
      <c r="V99">
        <v>0</v>
      </c>
      <c r="W99">
        <v>0</v>
      </c>
      <c r="X99">
        <v>0</v>
      </c>
      <c r="Y99">
        <v>0</v>
      </c>
      <c r="Z99">
        <v>0</v>
      </c>
      <c r="AA99">
        <v>0</v>
      </c>
      <c r="AB99">
        <v>0</v>
      </c>
      <c r="AC99">
        <v>0</v>
      </c>
      <c r="AD99">
        <v>0</v>
      </c>
      <c r="AE99">
        <v>0</v>
      </c>
      <c r="AF99">
        <v>0</v>
      </c>
      <c r="AG99">
        <v>5.87</v>
      </c>
      <c r="AH99">
        <v>0</v>
      </c>
      <c r="AI99">
        <v>0</v>
      </c>
      <c r="AJ99">
        <v>0</v>
      </c>
      <c r="AK99">
        <v>0</v>
      </c>
      <c r="AL99">
        <v>0</v>
      </c>
      <c r="AM99">
        <v>0</v>
      </c>
      <c r="AN99">
        <v>0</v>
      </c>
      <c r="AO99">
        <v>0</v>
      </c>
      <c r="AP99">
        <v>0</v>
      </c>
      <c r="AQ99">
        <v>44.64</v>
      </c>
      <c r="AR99">
        <v>0</v>
      </c>
      <c r="AS99">
        <v>0</v>
      </c>
      <c r="AT99">
        <v>0</v>
      </c>
      <c r="AU99">
        <v>0</v>
      </c>
      <c r="AV99">
        <v>0</v>
      </c>
      <c r="AW99">
        <v>0</v>
      </c>
      <c r="AX99">
        <v>0</v>
      </c>
      <c r="AY99">
        <v>0</v>
      </c>
      <c r="AZ99">
        <v>0</v>
      </c>
      <c r="BA99">
        <v>0</v>
      </c>
      <c r="BB99">
        <v>0</v>
      </c>
      <c r="BC99">
        <v>0</v>
      </c>
      <c r="BD99">
        <v>0</v>
      </c>
      <c r="BE99">
        <v>0</v>
      </c>
      <c r="BF99">
        <v>0</v>
      </c>
      <c r="BG99">
        <v>0</v>
      </c>
      <c r="BH99">
        <v>1</v>
      </c>
      <c r="BI99">
        <v>4.0999999999999996</v>
      </c>
      <c r="BJ99">
        <v>4</v>
      </c>
      <c r="BK99">
        <v>5</v>
      </c>
      <c r="BL99">
        <v>144.49</v>
      </c>
      <c r="BM99">
        <v>21.67</v>
      </c>
      <c r="BN99">
        <v>166.16</v>
      </c>
      <c r="BO99">
        <v>166.16</v>
      </c>
      <c r="BQ99" t="s">
        <v>83</v>
      </c>
      <c r="BR99" t="s">
        <v>84</v>
      </c>
      <c r="BS99" s="3">
        <v>45880</v>
      </c>
      <c r="BT99" s="4">
        <v>0.63124999999999998</v>
      </c>
      <c r="BU99" t="s">
        <v>323</v>
      </c>
      <c r="BV99" t="s">
        <v>86</v>
      </c>
      <c r="BY99">
        <v>20141.939999999999</v>
      </c>
      <c r="BZ99" t="s">
        <v>87</v>
      </c>
      <c r="CA99" t="s">
        <v>324</v>
      </c>
      <c r="CC99" t="s">
        <v>80</v>
      </c>
      <c r="CD99">
        <v>7570</v>
      </c>
      <c r="CE99" t="s">
        <v>89</v>
      </c>
      <c r="CF99" s="3">
        <v>45881</v>
      </c>
      <c r="CI99">
        <v>3</v>
      </c>
      <c r="CJ99">
        <v>1</v>
      </c>
      <c r="CK99">
        <v>41</v>
      </c>
      <c r="CL99" t="s">
        <v>90</v>
      </c>
    </row>
    <row r="100" spans="1:90" x14ac:dyDescent="0.3">
      <c r="A100" t="s">
        <v>72</v>
      </c>
      <c r="B100" t="s">
        <v>73</v>
      </c>
      <c r="C100" t="s">
        <v>74</v>
      </c>
      <c r="E100" t="str">
        <f>"009944536257"</f>
        <v>009944536257</v>
      </c>
      <c r="F100" s="3">
        <v>45877</v>
      </c>
      <c r="G100">
        <v>202605</v>
      </c>
      <c r="H100" t="s">
        <v>75</v>
      </c>
      <c r="I100" t="s">
        <v>76</v>
      </c>
      <c r="J100" t="s">
        <v>77</v>
      </c>
      <c r="K100" t="s">
        <v>78</v>
      </c>
      <c r="L100" t="s">
        <v>113</v>
      </c>
      <c r="M100" t="s">
        <v>114</v>
      </c>
      <c r="N100" t="s">
        <v>227</v>
      </c>
      <c r="O100" t="s">
        <v>82</v>
      </c>
      <c r="P100" t="str">
        <f t="shared" si="4"/>
        <v xml:space="preserve">STORES                        </v>
      </c>
      <c r="Q100">
        <v>0</v>
      </c>
      <c r="R100">
        <v>0</v>
      </c>
      <c r="S100">
        <v>0</v>
      </c>
      <c r="T100">
        <v>0</v>
      </c>
      <c r="U100">
        <v>0</v>
      </c>
      <c r="V100">
        <v>0</v>
      </c>
      <c r="W100">
        <v>0</v>
      </c>
      <c r="X100">
        <v>0</v>
      </c>
      <c r="Y100">
        <v>0</v>
      </c>
      <c r="Z100">
        <v>0</v>
      </c>
      <c r="AA100">
        <v>0</v>
      </c>
      <c r="AB100">
        <v>0</v>
      </c>
      <c r="AC100">
        <v>0</v>
      </c>
      <c r="AD100">
        <v>0</v>
      </c>
      <c r="AE100">
        <v>0</v>
      </c>
      <c r="AF100">
        <v>0</v>
      </c>
      <c r="AG100">
        <v>5.87</v>
      </c>
      <c r="AH100">
        <v>0</v>
      </c>
      <c r="AI100">
        <v>0</v>
      </c>
      <c r="AJ100">
        <v>0</v>
      </c>
      <c r="AK100">
        <v>0</v>
      </c>
      <c r="AL100">
        <v>0</v>
      </c>
      <c r="AM100">
        <v>0</v>
      </c>
      <c r="AN100">
        <v>0</v>
      </c>
      <c r="AO100">
        <v>0</v>
      </c>
      <c r="AP100">
        <v>0</v>
      </c>
      <c r="AQ100">
        <v>44.64</v>
      </c>
      <c r="AR100">
        <v>0</v>
      </c>
      <c r="AS100">
        <v>0</v>
      </c>
      <c r="AT100">
        <v>0</v>
      </c>
      <c r="AU100">
        <v>0</v>
      </c>
      <c r="AV100">
        <v>0</v>
      </c>
      <c r="AW100">
        <v>0</v>
      </c>
      <c r="AX100">
        <v>0</v>
      </c>
      <c r="AY100">
        <v>0</v>
      </c>
      <c r="AZ100">
        <v>0</v>
      </c>
      <c r="BA100">
        <v>0</v>
      </c>
      <c r="BB100">
        <v>0</v>
      </c>
      <c r="BC100">
        <v>0</v>
      </c>
      <c r="BD100">
        <v>0</v>
      </c>
      <c r="BE100">
        <v>0</v>
      </c>
      <c r="BF100">
        <v>0</v>
      </c>
      <c r="BG100">
        <v>0</v>
      </c>
      <c r="BH100">
        <v>1</v>
      </c>
      <c r="BI100">
        <v>3</v>
      </c>
      <c r="BJ100">
        <v>2.5</v>
      </c>
      <c r="BK100">
        <v>3</v>
      </c>
      <c r="BL100">
        <v>144.49</v>
      </c>
      <c r="BM100">
        <v>21.67</v>
      </c>
      <c r="BN100">
        <v>166.16</v>
      </c>
      <c r="BO100">
        <v>166.16</v>
      </c>
      <c r="BQ100" t="s">
        <v>115</v>
      </c>
      <c r="BR100" t="s">
        <v>84</v>
      </c>
      <c r="BS100" s="3">
        <v>45880</v>
      </c>
      <c r="BT100" s="4">
        <v>0.50763888888888886</v>
      </c>
      <c r="BU100" t="s">
        <v>328</v>
      </c>
      <c r="BV100" t="s">
        <v>86</v>
      </c>
      <c r="BY100">
        <v>12718.89</v>
      </c>
      <c r="BZ100" t="s">
        <v>87</v>
      </c>
      <c r="CA100" t="s">
        <v>118</v>
      </c>
      <c r="CC100" t="s">
        <v>114</v>
      </c>
      <c r="CD100">
        <v>6045</v>
      </c>
      <c r="CE100" t="s">
        <v>89</v>
      </c>
      <c r="CF100" s="3">
        <v>45880</v>
      </c>
      <c r="CI100">
        <v>3</v>
      </c>
      <c r="CJ100">
        <v>1</v>
      </c>
      <c r="CK100">
        <v>41</v>
      </c>
      <c r="CL100" t="s">
        <v>90</v>
      </c>
    </row>
    <row r="101" spans="1:90" x14ac:dyDescent="0.3">
      <c r="A101" t="s">
        <v>72</v>
      </c>
      <c r="B101" t="s">
        <v>73</v>
      </c>
      <c r="C101" t="s">
        <v>74</v>
      </c>
      <c r="E101" t="str">
        <f>"009944974775"</f>
        <v>009944974775</v>
      </c>
      <c r="F101" s="3">
        <v>45877</v>
      </c>
      <c r="G101">
        <v>202605</v>
      </c>
      <c r="H101" t="s">
        <v>79</v>
      </c>
      <c r="I101" t="s">
        <v>80</v>
      </c>
      <c r="J101" t="s">
        <v>77</v>
      </c>
      <c r="K101" t="s">
        <v>78</v>
      </c>
      <c r="L101" t="s">
        <v>158</v>
      </c>
      <c r="M101" t="s">
        <v>159</v>
      </c>
      <c r="N101" t="s">
        <v>339</v>
      </c>
      <c r="O101" t="s">
        <v>205</v>
      </c>
      <c r="P101" t="str">
        <f>"NA                            "</f>
        <v xml:space="preserve">NA                            </v>
      </c>
      <c r="Q101">
        <v>0</v>
      </c>
      <c r="R101">
        <v>0</v>
      </c>
      <c r="S101">
        <v>0</v>
      </c>
      <c r="T101">
        <v>0</v>
      </c>
      <c r="U101">
        <v>0</v>
      </c>
      <c r="V101">
        <v>0</v>
      </c>
      <c r="W101">
        <v>0</v>
      </c>
      <c r="X101">
        <v>0</v>
      </c>
      <c r="Y101">
        <v>0</v>
      </c>
      <c r="Z101">
        <v>0</v>
      </c>
      <c r="AA101">
        <v>0</v>
      </c>
      <c r="AB101">
        <v>0</v>
      </c>
      <c r="AC101">
        <v>0</v>
      </c>
      <c r="AD101">
        <v>0</v>
      </c>
      <c r="AE101">
        <v>0</v>
      </c>
      <c r="AF101">
        <v>0</v>
      </c>
      <c r="AG101">
        <v>0</v>
      </c>
      <c r="AH101">
        <v>0</v>
      </c>
      <c r="AI101">
        <v>0</v>
      </c>
      <c r="AJ101">
        <v>0</v>
      </c>
      <c r="AK101">
        <v>0</v>
      </c>
      <c r="AL101">
        <v>0</v>
      </c>
      <c r="AM101">
        <v>0</v>
      </c>
      <c r="AN101">
        <v>0</v>
      </c>
      <c r="AO101">
        <v>0</v>
      </c>
      <c r="AP101">
        <v>0</v>
      </c>
      <c r="AQ101">
        <v>40.380000000000003</v>
      </c>
      <c r="AR101">
        <v>0</v>
      </c>
      <c r="AS101">
        <v>0</v>
      </c>
      <c r="AT101">
        <v>0</v>
      </c>
      <c r="AU101">
        <v>0</v>
      </c>
      <c r="AV101">
        <v>0</v>
      </c>
      <c r="AW101">
        <v>0</v>
      </c>
      <c r="AX101">
        <v>0</v>
      </c>
      <c r="AY101">
        <v>0</v>
      </c>
      <c r="AZ101">
        <v>0</v>
      </c>
      <c r="BA101">
        <v>0</v>
      </c>
      <c r="BB101">
        <v>0</v>
      </c>
      <c r="BC101">
        <v>0</v>
      </c>
      <c r="BD101">
        <v>0</v>
      </c>
      <c r="BE101">
        <v>0</v>
      </c>
      <c r="BF101">
        <v>0</v>
      </c>
      <c r="BG101">
        <v>0</v>
      </c>
      <c r="BH101">
        <v>1</v>
      </c>
      <c r="BI101">
        <v>1.4</v>
      </c>
      <c r="BJ101">
        <v>3.1</v>
      </c>
      <c r="BK101">
        <v>3.5</v>
      </c>
      <c r="BL101">
        <v>125.4</v>
      </c>
      <c r="BM101">
        <v>18.809999999999999</v>
      </c>
      <c r="BN101">
        <v>144.21</v>
      </c>
      <c r="BO101">
        <v>144.21</v>
      </c>
      <c r="BQ101" t="s">
        <v>235</v>
      </c>
      <c r="BR101" t="s">
        <v>303</v>
      </c>
      <c r="BS101" s="3">
        <v>45880</v>
      </c>
      <c r="BT101" s="4">
        <v>0.52777777777777779</v>
      </c>
      <c r="BU101" t="s">
        <v>163</v>
      </c>
      <c r="BV101" t="s">
        <v>86</v>
      </c>
      <c r="BY101">
        <v>15254.55</v>
      </c>
      <c r="BZ101" t="s">
        <v>209</v>
      </c>
      <c r="CA101" t="s">
        <v>164</v>
      </c>
      <c r="CC101" t="s">
        <v>159</v>
      </c>
      <c r="CD101">
        <v>1725</v>
      </c>
      <c r="CE101" t="s">
        <v>179</v>
      </c>
      <c r="CF101" s="3">
        <v>45880</v>
      </c>
      <c r="CI101">
        <v>1</v>
      </c>
      <c r="CJ101">
        <v>1</v>
      </c>
      <c r="CK101">
        <v>21</v>
      </c>
      <c r="CL101" t="s">
        <v>90</v>
      </c>
    </row>
    <row r="102" spans="1:90" x14ac:dyDescent="0.3">
      <c r="A102" t="s">
        <v>72</v>
      </c>
      <c r="B102" t="s">
        <v>73</v>
      </c>
      <c r="C102" t="s">
        <v>74</v>
      </c>
      <c r="E102" t="str">
        <f>"009941295757"</f>
        <v>009941295757</v>
      </c>
      <c r="F102" s="3">
        <v>45880</v>
      </c>
      <c r="G102">
        <v>202605</v>
      </c>
      <c r="H102" t="s">
        <v>211</v>
      </c>
      <c r="I102" t="s">
        <v>212</v>
      </c>
      <c r="J102" t="s">
        <v>77</v>
      </c>
      <c r="K102" t="s">
        <v>78</v>
      </c>
      <c r="L102" t="s">
        <v>113</v>
      </c>
      <c r="M102" t="s">
        <v>114</v>
      </c>
      <c r="N102" t="s">
        <v>93</v>
      </c>
      <c r="O102" t="s">
        <v>82</v>
      </c>
      <c r="P102" t="str">
        <f>"                              "</f>
        <v xml:space="preserve">                              </v>
      </c>
      <c r="Q102">
        <v>0</v>
      </c>
      <c r="R102">
        <v>0</v>
      </c>
      <c r="S102">
        <v>0</v>
      </c>
      <c r="T102">
        <v>0</v>
      </c>
      <c r="U102">
        <v>0</v>
      </c>
      <c r="V102">
        <v>0</v>
      </c>
      <c r="W102">
        <v>0</v>
      </c>
      <c r="X102">
        <v>0</v>
      </c>
      <c r="Y102">
        <v>0</v>
      </c>
      <c r="Z102">
        <v>0</v>
      </c>
      <c r="AA102">
        <v>0</v>
      </c>
      <c r="AB102">
        <v>0</v>
      </c>
      <c r="AC102">
        <v>0</v>
      </c>
      <c r="AD102">
        <v>0</v>
      </c>
      <c r="AE102">
        <v>0</v>
      </c>
      <c r="AF102">
        <v>0</v>
      </c>
      <c r="AG102">
        <v>5.87</v>
      </c>
      <c r="AH102">
        <v>0</v>
      </c>
      <c r="AI102">
        <v>0</v>
      </c>
      <c r="AJ102">
        <v>0</v>
      </c>
      <c r="AK102">
        <v>0</v>
      </c>
      <c r="AL102">
        <v>0</v>
      </c>
      <c r="AM102">
        <v>0</v>
      </c>
      <c r="AN102">
        <v>0</v>
      </c>
      <c r="AO102">
        <v>0</v>
      </c>
      <c r="AP102">
        <v>0</v>
      </c>
      <c r="AQ102">
        <v>44.64</v>
      </c>
      <c r="AR102">
        <v>0</v>
      </c>
      <c r="AS102">
        <v>0</v>
      </c>
      <c r="AT102">
        <v>0</v>
      </c>
      <c r="AU102">
        <v>0</v>
      </c>
      <c r="AV102">
        <v>0</v>
      </c>
      <c r="AW102">
        <v>0</v>
      </c>
      <c r="AX102">
        <v>0</v>
      </c>
      <c r="AY102">
        <v>0</v>
      </c>
      <c r="AZ102">
        <v>0</v>
      </c>
      <c r="BA102">
        <v>0</v>
      </c>
      <c r="BB102">
        <v>0</v>
      </c>
      <c r="BC102">
        <v>0</v>
      </c>
      <c r="BD102">
        <v>0</v>
      </c>
      <c r="BE102">
        <v>0</v>
      </c>
      <c r="BF102">
        <v>0</v>
      </c>
      <c r="BG102">
        <v>0</v>
      </c>
      <c r="BH102">
        <v>1</v>
      </c>
      <c r="BI102">
        <v>6</v>
      </c>
      <c r="BJ102">
        <v>14.4</v>
      </c>
      <c r="BK102">
        <v>15</v>
      </c>
      <c r="BL102">
        <v>144.49</v>
      </c>
      <c r="BM102">
        <v>21.67</v>
      </c>
      <c r="BN102">
        <v>166.16</v>
      </c>
      <c r="BO102">
        <v>166.16</v>
      </c>
      <c r="BQ102" t="s">
        <v>320</v>
      </c>
      <c r="BR102" t="s">
        <v>340</v>
      </c>
      <c r="BS102" s="3">
        <v>45884</v>
      </c>
      <c r="BT102" s="4">
        <v>0.54374999999999996</v>
      </c>
      <c r="BU102" t="s">
        <v>202</v>
      </c>
      <c r="BV102" t="s">
        <v>90</v>
      </c>
      <c r="BW102" t="s">
        <v>249</v>
      </c>
      <c r="BX102" t="s">
        <v>341</v>
      </c>
      <c r="BY102">
        <v>71750</v>
      </c>
      <c r="BZ102" t="s">
        <v>87</v>
      </c>
      <c r="CC102" t="s">
        <v>114</v>
      </c>
      <c r="CD102">
        <v>6045</v>
      </c>
      <c r="CE102" t="s">
        <v>97</v>
      </c>
      <c r="CF102" s="3">
        <v>45884</v>
      </c>
      <c r="CI102">
        <v>2</v>
      </c>
      <c r="CJ102">
        <v>4</v>
      </c>
      <c r="CK102">
        <v>41</v>
      </c>
      <c r="CL102" t="s">
        <v>90</v>
      </c>
    </row>
    <row r="103" spans="1:90" x14ac:dyDescent="0.3">
      <c r="A103" t="s">
        <v>72</v>
      </c>
      <c r="B103" t="s">
        <v>73</v>
      </c>
      <c r="C103" t="s">
        <v>74</v>
      </c>
      <c r="E103" t="str">
        <f>"009944654344"</f>
        <v>009944654344</v>
      </c>
      <c r="F103" s="3">
        <v>45880</v>
      </c>
      <c r="G103">
        <v>202605</v>
      </c>
      <c r="H103" t="s">
        <v>259</v>
      </c>
      <c r="I103" t="s">
        <v>260</v>
      </c>
      <c r="J103" t="s">
        <v>77</v>
      </c>
      <c r="K103" t="s">
        <v>78</v>
      </c>
      <c r="L103" t="s">
        <v>75</v>
      </c>
      <c r="M103" t="s">
        <v>76</v>
      </c>
      <c r="N103" t="s">
        <v>77</v>
      </c>
      <c r="O103" t="s">
        <v>82</v>
      </c>
      <c r="P103" t="str">
        <f>"                              "</f>
        <v xml:space="preserve">                              </v>
      </c>
      <c r="Q103">
        <v>0</v>
      </c>
      <c r="R103">
        <v>0</v>
      </c>
      <c r="S103">
        <v>0</v>
      </c>
      <c r="T103">
        <v>0</v>
      </c>
      <c r="U103">
        <v>0</v>
      </c>
      <c r="V103">
        <v>0</v>
      </c>
      <c r="W103">
        <v>0</v>
      </c>
      <c r="X103">
        <v>0</v>
      </c>
      <c r="Y103">
        <v>0</v>
      </c>
      <c r="Z103">
        <v>0</v>
      </c>
      <c r="AA103">
        <v>0</v>
      </c>
      <c r="AB103">
        <v>0</v>
      </c>
      <c r="AC103">
        <v>0</v>
      </c>
      <c r="AD103">
        <v>0</v>
      </c>
      <c r="AE103">
        <v>0</v>
      </c>
      <c r="AF103">
        <v>0</v>
      </c>
      <c r="AG103">
        <v>5.87</v>
      </c>
      <c r="AH103">
        <v>0</v>
      </c>
      <c r="AI103">
        <v>0</v>
      </c>
      <c r="AJ103">
        <v>0</v>
      </c>
      <c r="AK103">
        <v>0</v>
      </c>
      <c r="AL103">
        <v>0</v>
      </c>
      <c r="AM103">
        <v>0</v>
      </c>
      <c r="AN103">
        <v>0</v>
      </c>
      <c r="AO103">
        <v>0</v>
      </c>
      <c r="AP103">
        <v>0</v>
      </c>
      <c r="AQ103">
        <v>191.59</v>
      </c>
      <c r="AR103">
        <v>0</v>
      </c>
      <c r="AS103">
        <v>0</v>
      </c>
      <c r="AT103">
        <v>0</v>
      </c>
      <c r="AU103">
        <v>0</v>
      </c>
      <c r="AV103">
        <v>0</v>
      </c>
      <c r="AW103">
        <v>0</v>
      </c>
      <c r="AX103">
        <v>0</v>
      </c>
      <c r="AY103">
        <v>0</v>
      </c>
      <c r="AZ103">
        <v>0</v>
      </c>
      <c r="BA103">
        <v>0</v>
      </c>
      <c r="BB103">
        <v>0</v>
      </c>
      <c r="BC103">
        <v>0</v>
      </c>
      <c r="BD103">
        <v>0</v>
      </c>
      <c r="BE103">
        <v>0</v>
      </c>
      <c r="BF103">
        <v>0</v>
      </c>
      <c r="BG103">
        <v>0</v>
      </c>
      <c r="BH103">
        <v>2</v>
      </c>
      <c r="BI103">
        <v>19.5</v>
      </c>
      <c r="BJ103">
        <v>54.7</v>
      </c>
      <c r="BK103">
        <v>55</v>
      </c>
      <c r="BL103">
        <v>600.80999999999995</v>
      </c>
      <c r="BM103">
        <v>90.12</v>
      </c>
      <c r="BN103">
        <v>690.93</v>
      </c>
      <c r="BO103">
        <v>690.93</v>
      </c>
      <c r="BQ103" t="s">
        <v>261</v>
      </c>
      <c r="BR103" t="s">
        <v>262</v>
      </c>
      <c r="BS103" s="3">
        <v>45881</v>
      </c>
      <c r="BT103" s="4">
        <v>0.40486111111111112</v>
      </c>
      <c r="BU103" t="s">
        <v>101</v>
      </c>
      <c r="BV103" t="s">
        <v>86</v>
      </c>
      <c r="BY103">
        <v>273444</v>
      </c>
      <c r="BZ103" t="s">
        <v>87</v>
      </c>
      <c r="CC103" t="s">
        <v>76</v>
      </c>
      <c r="CD103">
        <v>2146</v>
      </c>
      <c r="CE103" t="s">
        <v>226</v>
      </c>
      <c r="CF103" s="3">
        <v>45882</v>
      </c>
      <c r="CI103">
        <v>1</v>
      </c>
      <c r="CJ103">
        <v>1</v>
      </c>
      <c r="CK103">
        <v>43</v>
      </c>
      <c r="CL103" t="s">
        <v>90</v>
      </c>
    </row>
    <row r="104" spans="1:90" x14ac:dyDescent="0.3">
      <c r="A104" t="s">
        <v>72</v>
      </c>
      <c r="B104" t="s">
        <v>73</v>
      </c>
      <c r="C104" t="s">
        <v>74</v>
      </c>
      <c r="E104" t="str">
        <f>"009944654343"</f>
        <v>009944654343</v>
      </c>
      <c r="F104" s="3">
        <v>45880</v>
      </c>
      <c r="G104">
        <v>202605</v>
      </c>
      <c r="H104" t="s">
        <v>259</v>
      </c>
      <c r="I104" t="s">
        <v>260</v>
      </c>
      <c r="J104" t="s">
        <v>77</v>
      </c>
      <c r="K104" t="s">
        <v>78</v>
      </c>
      <c r="L104" t="s">
        <v>291</v>
      </c>
      <c r="M104" t="s">
        <v>292</v>
      </c>
      <c r="N104" t="s">
        <v>77</v>
      </c>
      <c r="O104" t="s">
        <v>82</v>
      </c>
      <c r="P104" t="str">
        <f>"                              "</f>
        <v xml:space="preserve">                              </v>
      </c>
      <c r="Q104">
        <v>0</v>
      </c>
      <c r="R104">
        <v>0</v>
      </c>
      <c r="S104">
        <v>0</v>
      </c>
      <c r="T104">
        <v>0</v>
      </c>
      <c r="U104">
        <v>0</v>
      </c>
      <c r="V104">
        <v>0</v>
      </c>
      <c r="W104">
        <v>0</v>
      </c>
      <c r="X104">
        <v>0</v>
      </c>
      <c r="Y104">
        <v>0</v>
      </c>
      <c r="Z104">
        <v>0</v>
      </c>
      <c r="AA104">
        <v>0</v>
      </c>
      <c r="AB104">
        <v>0</v>
      </c>
      <c r="AC104">
        <v>0</v>
      </c>
      <c r="AD104">
        <v>0</v>
      </c>
      <c r="AE104">
        <v>0</v>
      </c>
      <c r="AF104">
        <v>0</v>
      </c>
      <c r="AG104">
        <v>5.87</v>
      </c>
      <c r="AH104">
        <v>0</v>
      </c>
      <c r="AI104">
        <v>0</v>
      </c>
      <c r="AJ104">
        <v>0</v>
      </c>
      <c r="AK104">
        <v>0</v>
      </c>
      <c r="AL104">
        <v>0</v>
      </c>
      <c r="AM104">
        <v>0</v>
      </c>
      <c r="AN104">
        <v>0</v>
      </c>
      <c r="AO104">
        <v>0</v>
      </c>
      <c r="AP104">
        <v>0</v>
      </c>
      <c r="AQ104">
        <v>62.96</v>
      </c>
      <c r="AR104">
        <v>0</v>
      </c>
      <c r="AS104">
        <v>0</v>
      </c>
      <c r="AT104">
        <v>0</v>
      </c>
      <c r="AU104">
        <v>0</v>
      </c>
      <c r="AV104">
        <v>0</v>
      </c>
      <c r="AW104">
        <v>0</v>
      </c>
      <c r="AX104">
        <v>0</v>
      </c>
      <c r="AY104">
        <v>0</v>
      </c>
      <c r="AZ104">
        <v>0</v>
      </c>
      <c r="BA104">
        <v>0</v>
      </c>
      <c r="BB104">
        <v>0</v>
      </c>
      <c r="BC104">
        <v>0</v>
      </c>
      <c r="BD104">
        <v>0</v>
      </c>
      <c r="BE104">
        <v>0</v>
      </c>
      <c r="BF104">
        <v>0</v>
      </c>
      <c r="BG104">
        <v>0</v>
      </c>
      <c r="BH104">
        <v>1</v>
      </c>
      <c r="BI104">
        <v>1</v>
      </c>
      <c r="BJ104">
        <v>0.2</v>
      </c>
      <c r="BK104">
        <v>1</v>
      </c>
      <c r="BL104">
        <v>201.38</v>
      </c>
      <c r="BM104">
        <v>30.21</v>
      </c>
      <c r="BN104">
        <v>231.59</v>
      </c>
      <c r="BO104">
        <v>231.59</v>
      </c>
      <c r="BQ104" t="s">
        <v>293</v>
      </c>
      <c r="BR104" t="s">
        <v>262</v>
      </c>
      <c r="BS104" t="s">
        <v>97</v>
      </c>
      <c r="BY104">
        <v>1200</v>
      </c>
      <c r="BZ104" t="s">
        <v>87</v>
      </c>
      <c r="CC104" t="s">
        <v>292</v>
      </c>
      <c r="CD104">
        <v>9300</v>
      </c>
      <c r="CE104" t="s">
        <v>342</v>
      </c>
      <c r="CI104">
        <v>2</v>
      </c>
      <c r="CJ104" t="s">
        <v>97</v>
      </c>
      <c r="CK104">
        <v>43</v>
      </c>
      <c r="CL104" t="s">
        <v>90</v>
      </c>
    </row>
    <row r="105" spans="1:90" x14ac:dyDescent="0.3">
      <c r="A105" t="s">
        <v>72</v>
      </c>
      <c r="B105" t="s">
        <v>73</v>
      </c>
      <c r="C105" t="s">
        <v>74</v>
      </c>
      <c r="E105" t="str">
        <f>"009944588926"</f>
        <v>009944588926</v>
      </c>
      <c r="F105" s="3">
        <v>45880</v>
      </c>
      <c r="G105">
        <v>202605</v>
      </c>
      <c r="H105" t="s">
        <v>75</v>
      </c>
      <c r="I105" t="s">
        <v>76</v>
      </c>
      <c r="J105" t="s">
        <v>77</v>
      </c>
      <c r="K105" t="s">
        <v>78</v>
      </c>
      <c r="L105" t="s">
        <v>119</v>
      </c>
      <c r="M105" t="s">
        <v>120</v>
      </c>
      <c r="N105" t="s">
        <v>93</v>
      </c>
      <c r="O105" t="s">
        <v>82</v>
      </c>
      <c r="P105" t="str">
        <f>"STORES                        "</f>
        <v xml:space="preserve">STORES                        </v>
      </c>
      <c r="Q105">
        <v>0</v>
      </c>
      <c r="R105">
        <v>0</v>
      </c>
      <c r="S105">
        <v>0</v>
      </c>
      <c r="T105">
        <v>0</v>
      </c>
      <c r="U105">
        <v>0</v>
      </c>
      <c r="V105">
        <v>0</v>
      </c>
      <c r="W105">
        <v>0</v>
      </c>
      <c r="X105">
        <v>0</v>
      </c>
      <c r="Y105">
        <v>0</v>
      </c>
      <c r="Z105">
        <v>0</v>
      </c>
      <c r="AA105">
        <v>0</v>
      </c>
      <c r="AB105">
        <v>0</v>
      </c>
      <c r="AC105">
        <v>0</v>
      </c>
      <c r="AD105">
        <v>0</v>
      </c>
      <c r="AE105">
        <v>0</v>
      </c>
      <c r="AF105">
        <v>0</v>
      </c>
      <c r="AG105">
        <v>5.87</v>
      </c>
      <c r="AH105">
        <v>0</v>
      </c>
      <c r="AI105">
        <v>0</v>
      </c>
      <c r="AJ105">
        <v>0</v>
      </c>
      <c r="AK105">
        <v>0</v>
      </c>
      <c r="AL105">
        <v>0</v>
      </c>
      <c r="AM105">
        <v>0</v>
      </c>
      <c r="AN105">
        <v>0</v>
      </c>
      <c r="AO105">
        <v>0</v>
      </c>
      <c r="AP105">
        <v>0</v>
      </c>
      <c r="AQ105">
        <v>44.64</v>
      </c>
      <c r="AR105">
        <v>0</v>
      </c>
      <c r="AS105">
        <v>0</v>
      </c>
      <c r="AT105">
        <v>0</v>
      </c>
      <c r="AU105">
        <v>0</v>
      </c>
      <c r="AV105">
        <v>0</v>
      </c>
      <c r="AW105">
        <v>0</v>
      </c>
      <c r="AX105">
        <v>0</v>
      </c>
      <c r="AY105">
        <v>0</v>
      </c>
      <c r="AZ105">
        <v>0</v>
      </c>
      <c r="BA105">
        <v>0</v>
      </c>
      <c r="BB105">
        <v>0</v>
      </c>
      <c r="BC105">
        <v>0</v>
      </c>
      <c r="BD105">
        <v>0</v>
      </c>
      <c r="BE105">
        <v>0</v>
      </c>
      <c r="BF105">
        <v>0</v>
      </c>
      <c r="BG105">
        <v>0</v>
      </c>
      <c r="BH105">
        <v>1</v>
      </c>
      <c r="BI105">
        <v>3</v>
      </c>
      <c r="BJ105">
        <v>0.5</v>
      </c>
      <c r="BK105">
        <v>3</v>
      </c>
      <c r="BL105">
        <v>144.49</v>
      </c>
      <c r="BM105">
        <v>21.67</v>
      </c>
      <c r="BN105">
        <v>166.16</v>
      </c>
      <c r="BO105">
        <v>166.16</v>
      </c>
      <c r="BQ105" t="s">
        <v>121</v>
      </c>
      <c r="BR105" t="s">
        <v>316</v>
      </c>
      <c r="BS105" s="3">
        <v>45881</v>
      </c>
      <c r="BT105" s="4">
        <v>0.44027777777777777</v>
      </c>
      <c r="BU105" t="s">
        <v>343</v>
      </c>
      <c r="BV105" t="s">
        <v>86</v>
      </c>
      <c r="BY105">
        <v>2400</v>
      </c>
      <c r="BZ105" t="s">
        <v>87</v>
      </c>
      <c r="CA105" t="s">
        <v>123</v>
      </c>
      <c r="CC105" t="s">
        <v>120</v>
      </c>
      <c r="CD105" s="5" t="s">
        <v>268</v>
      </c>
      <c r="CE105" t="s">
        <v>89</v>
      </c>
      <c r="CF105" s="3">
        <v>45881</v>
      </c>
      <c r="CI105">
        <v>1</v>
      </c>
      <c r="CJ105">
        <v>1</v>
      </c>
      <c r="CK105">
        <v>41</v>
      </c>
      <c r="CL105" t="s">
        <v>90</v>
      </c>
    </row>
    <row r="106" spans="1:90" x14ac:dyDescent="0.3">
      <c r="A106" t="s">
        <v>72</v>
      </c>
      <c r="B106" t="s">
        <v>73</v>
      </c>
      <c r="C106" t="s">
        <v>74</v>
      </c>
      <c r="E106" t="str">
        <f>"009944974172"</f>
        <v>009944974172</v>
      </c>
      <c r="F106" s="3">
        <v>45880</v>
      </c>
      <c r="G106">
        <v>202605</v>
      </c>
      <c r="H106" t="s">
        <v>75</v>
      </c>
      <c r="I106" t="s">
        <v>76</v>
      </c>
      <c r="J106" t="s">
        <v>77</v>
      </c>
      <c r="K106" t="s">
        <v>78</v>
      </c>
      <c r="L106" t="s">
        <v>102</v>
      </c>
      <c r="M106" t="s">
        <v>103</v>
      </c>
      <c r="N106" t="s">
        <v>344</v>
      </c>
      <c r="O106" t="s">
        <v>205</v>
      </c>
      <c r="P106" t="str">
        <f>"STORES                        "</f>
        <v xml:space="preserve">STORES                        </v>
      </c>
      <c r="Q106">
        <v>0</v>
      </c>
      <c r="R106">
        <v>0</v>
      </c>
      <c r="S106">
        <v>0</v>
      </c>
      <c r="T106">
        <v>0</v>
      </c>
      <c r="U106">
        <v>0</v>
      </c>
      <c r="V106">
        <v>0</v>
      </c>
      <c r="W106">
        <v>0</v>
      </c>
      <c r="X106">
        <v>0</v>
      </c>
      <c r="Y106">
        <v>0</v>
      </c>
      <c r="Z106">
        <v>0</v>
      </c>
      <c r="AA106">
        <v>0</v>
      </c>
      <c r="AB106">
        <v>0</v>
      </c>
      <c r="AC106">
        <v>0</v>
      </c>
      <c r="AD106">
        <v>0</v>
      </c>
      <c r="AE106">
        <v>0</v>
      </c>
      <c r="AF106">
        <v>0</v>
      </c>
      <c r="AG106">
        <v>0</v>
      </c>
      <c r="AH106">
        <v>0</v>
      </c>
      <c r="AI106">
        <v>0</v>
      </c>
      <c r="AJ106">
        <v>0</v>
      </c>
      <c r="AK106">
        <v>0</v>
      </c>
      <c r="AL106">
        <v>0</v>
      </c>
      <c r="AM106">
        <v>0</v>
      </c>
      <c r="AN106">
        <v>0</v>
      </c>
      <c r="AO106">
        <v>0</v>
      </c>
      <c r="AP106">
        <v>0</v>
      </c>
      <c r="AQ106">
        <v>23.09</v>
      </c>
      <c r="AR106">
        <v>0</v>
      </c>
      <c r="AS106">
        <v>0</v>
      </c>
      <c r="AT106">
        <v>0</v>
      </c>
      <c r="AU106">
        <v>0</v>
      </c>
      <c r="AV106">
        <v>0</v>
      </c>
      <c r="AW106">
        <v>0</v>
      </c>
      <c r="AX106">
        <v>0</v>
      </c>
      <c r="AY106">
        <v>0</v>
      </c>
      <c r="AZ106">
        <v>0</v>
      </c>
      <c r="BA106">
        <v>0</v>
      </c>
      <c r="BB106">
        <v>0</v>
      </c>
      <c r="BC106">
        <v>0</v>
      </c>
      <c r="BD106">
        <v>0</v>
      </c>
      <c r="BE106">
        <v>0</v>
      </c>
      <c r="BF106">
        <v>0</v>
      </c>
      <c r="BG106">
        <v>0</v>
      </c>
      <c r="BH106">
        <v>1</v>
      </c>
      <c r="BI106">
        <v>1</v>
      </c>
      <c r="BJ106">
        <v>0.2</v>
      </c>
      <c r="BK106">
        <v>1</v>
      </c>
      <c r="BL106">
        <v>71.69</v>
      </c>
      <c r="BM106">
        <v>10.75</v>
      </c>
      <c r="BN106">
        <v>82.44</v>
      </c>
      <c r="BO106">
        <v>82.44</v>
      </c>
      <c r="BQ106" t="s">
        <v>104</v>
      </c>
      <c r="BR106" t="s">
        <v>84</v>
      </c>
      <c r="BS106" s="3">
        <v>45882</v>
      </c>
      <c r="BT106" s="4">
        <v>0.41249999999999998</v>
      </c>
      <c r="BU106" t="s">
        <v>248</v>
      </c>
      <c r="BV106" t="s">
        <v>90</v>
      </c>
      <c r="BW106" t="s">
        <v>249</v>
      </c>
      <c r="BX106" t="s">
        <v>250</v>
      </c>
      <c r="BY106">
        <v>1200</v>
      </c>
      <c r="BZ106" t="s">
        <v>209</v>
      </c>
      <c r="CA106" t="s">
        <v>251</v>
      </c>
      <c r="CC106" t="s">
        <v>103</v>
      </c>
      <c r="CD106">
        <v>4017</v>
      </c>
      <c r="CE106" t="s">
        <v>89</v>
      </c>
      <c r="CF106" s="3">
        <v>45882</v>
      </c>
      <c r="CI106">
        <v>1</v>
      </c>
      <c r="CJ106">
        <v>2</v>
      </c>
      <c r="CK106">
        <v>21</v>
      </c>
      <c r="CL106" t="s">
        <v>90</v>
      </c>
    </row>
    <row r="107" spans="1:90" x14ac:dyDescent="0.3">
      <c r="A107" t="s">
        <v>72</v>
      </c>
      <c r="B107" t="s">
        <v>73</v>
      </c>
      <c r="C107" t="s">
        <v>74</v>
      </c>
      <c r="E107" t="str">
        <f>"009941618773"</f>
        <v>009941618773</v>
      </c>
      <c r="F107" s="3">
        <v>45880</v>
      </c>
      <c r="G107">
        <v>202605</v>
      </c>
      <c r="H107" t="s">
        <v>75</v>
      </c>
      <c r="I107" t="s">
        <v>76</v>
      </c>
      <c r="J107" t="s">
        <v>77</v>
      </c>
      <c r="K107" t="s">
        <v>78</v>
      </c>
      <c r="L107" t="s">
        <v>91</v>
      </c>
      <c r="M107" t="s">
        <v>92</v>
      </c>
      <c r="N107" t="s">
        <v>345</v>
      </c>
      <c r="O107" t="s">
        <v>82</v>
      </c>
      <c r="P107" t="str">
        <f>"STORES                        "</f>
        <v xml:space="preserve">STORES                        </v>
      </c>
      <c r="Q107">
        <v>0</v>
      </c>
      <c r="R107">
        <v>0</v>
      </c>
      <c r="S107">
        <v>0</v>
      </c>
      <c r="T107">
        <v>0</v>
      </c>
      <c r="U107">
        <v>0</v>
      </c>
      <c r="V107">
        <v>0</v>
      </c>
      <c r="W107">
        <v>0</v>
      </c>
      <c r="X107">
        <v>0</v>
      </c>
      <c r="Y107">
        <v>0</v>
      </c>
      <c r="Z107">
        <v>0</v>
      </c>
      <c r="AA107">
        <v>0</v>
      </c>
      <c r="AB107">
        <v>0</v>
      </c>
      <c r="AC107">
        <v>0</v>
      </c>
      <c r="AD107">
        <v>0</v>
      </c>
      <c r="AE107">
        <v>0</v>
      </c>
      <c r="AF107">
        <v>0</v>
      </c>
      <c r="AG107">
        <v>5.87</v>
      </c>
      <c r="AH107">
        <v>0</v>
      </c>
      <c r="AI107">
        <v>0</v>
      </c>
      <c r="AJ107">
        <v>0</v>
      </c>
      <c r="AK107">
        <v>0</v>
      </c>
      <c r="AL107">
        <v>0</v>
      </c>
      <c r="AM107">
        <v>0</v>
      </c>
      <c r="AN107">
        <v>0</v>
      </c>
      <c r="AO107">
        <v>0</v>
      </c>
      <c r="AP107">
        <v>0</v>
      </c>
      <c r="AQ107">
        <v>101.77</v>
      </c>
      <c r="AR107">
        <v>0</v>
      </c>
      <c r="AS107">
        <v>0</v>
      </c>
      <c r="AT107">
        <v>0</v>
      </c>
      <c r="AU107">
        <v>0</v>
      </c>
      <c r="AV107">
        <v>0</v>
      </c>
      <c r="AW107">
        <v>0</v>
      </c>
      <c r="AX107">
        <v>0</v>
      </c>
      <c r="AY107">
        <v>0</v>
      </c>
      <c r="AZ107">
        <v>0</v>
      </c>
      <c r="BA107">
        <v>0</v>
      </c>
      <c r="BB107">
        <v>0</v>
      </c>
      <c r="BC107">
        <v>0</v>
      </c>
      <c r="BD107">
        <v>0</v>
      </c>
      <c r="BE107">
        <v>0</v>
      </c>
      <c r="BF107">
        <v>0</v>
      </c>
      <c r="BG107">
        <v>0</v>
      </c>
      <c r="BH107">
        <v>2</v>
      </c>
      <c r="BI107">
        <v>26.4</v>
      </c>
      <c r="BJ107">
        <v>45.4</v>
      </c>
      <c r="BK107">
        <v>46</v>
      </c>
      <c r="BL107">
        <v>321.89999999999998</v>
      </c>
      <c r="BM107">
        <v>48.29</v>
      </c>
      <c r="BN107">
        <v>370.19</v>
      </c>
      <c r="BO107">
        <v>370.19</v>
      </c>
      <c r="BQ107" t="s">
        <v>110</v>
      </c>
      <c r="BR107" t="s">
        <v>84</v>
      </c>
      <c r="BS107" s="3">
        <v>45883</v>
      </c>
      <c r="BT107" s="4">
        <v>0.57291666666666663</v>
      </c>
      <c r="BU107" t="s">
        <v>111</v>
      </c>
      <c r="BV107" t="s">
        <v>86</v>
      </c>
      <c r="BY107">
        <v>227123.28</v>
      </c>
      <c r="BZ107" t="s">
        <v>87</v>
      </c>
      <c r="CA107" t="s">
        <v>112</v>
      </c>
      <c r="CC107" t="s">
        <v>92</v>
      </c>
      <c r="CD107">
        <v>6536</v>
      </c>
      <c r="CE107" t="s">
        <v>89</v>
      </c>
      <c r="CF107" s="3">
        <v>45883</v>
      </c>
      <c r="CI107">
        <v>7</v>
      </c>
      <c r="CJ107">
        <v>3</v>
      </c>
      <c r="CK107">
        <v>41</v>
      </c>
      <c r="CL107" t="s">
        <v>90</v>
      </c>
    </row>
    <row r="108" spans="1:90" x14ac:dyDescent="0.3">
      <c r="A108" t="s">
        <v>72</v>
      </c>
      <c r="B108" t="s">
        <v>73</v>
      </c>
      <c r="C108" t="s">
        <v>74</v>
      </c>
      <c r="E108" t="str">
        <f>"009945137083"</f>
        <v>009945137083</v>
      </c>
      <c r="F108" s="3">
        <v>45881</v>
      </c>
      <c r="G108">
        <v>202605</v>
      </c>
      <c r="H108" t="s">
        <v>173</v>
      </c>
      <c r="I108" t="s">
        <v>174</v>
      </c>
      <c r="J108" t="s">
        <v>93</v>
      </c>
      <c r="K108" t="s">
        <v>78</v>
      </c>
      <c r="L108" t="s">
        <v>98</v>
      </c>
      <c r="M108" t="s">
        <v>99</v>
      </c>
      <c r="N108" t="s">
        <v>93</v>
      </c>
      <c r="O108" t="s">
        <v>82</v>
      </c>
      <c r="P108" t="str">
        <f>"....                          "</f>
        <v xml:space="preserve">....                          </v>
      </c>
      <c r="Q108">
        <v>0</v>
      </c>
      <c r="R108">
        <v>0</v>
      </c>
      <c r="S108">
        <v>0</v>
      </c>
      <c r="T108">
        <v>0</v>
      </c>
      <c r="U108">
        <v>0</v>
      </c>
      <c r="V108">
        <v>0</v>
      </c>
      <c r="W108">
        <v>0</v>
      </c>
      <c r="X108">
        <v>0</v>
      </c>
      <c r="Y108">
        <v>0</v>
      </c>
      <c r="Z108">
        <v>0</v>
      </c>
      <c r="AA108">
        <v>0</v>
      </c>
      <c r="AB108">
        <v>0</v>
      </c>
      <c r="AC108">
        <v>0</v>
      </c>
      <c r="AD108">
        <v>0</v>
      </c>
      <c r="AE108">
        <v>0</v>
      </c>
      <c r="AF108">
        <v>0</v>
      </c>
      <c r="AG108">
        <v>5.87</v>
      </c>
      <c r="AH108">
        <v>0</v>
      </c>
      <c r="AI108">
        <v>0</v>
      </c>
      <c r="AJ108">
        <v>0</v>
      </c>
      <c r="AK108">
        <v>0</v>
      </c>
      <c r="AL108">
        <v>0</v>
      </c>
      <c r="AM108">
        <v>0</v>
      </c>
      <c r="AN108">
        <v>0</v>
      </c>
      <c r="AO108">
        <v>0</v>
      </c>
      <c r="AP108">
        <v>0</v>
      </c>
      <c r="AQ108">
        <v>114.67</v>
      </c>
      <c r="AR108">
        <v>0</v>
      </c>
      <c r="AS108">
        <v>0</v>
      </c>
      <c r="AT108">
        <v>0</v>
      </c>
      <c r="AU108">
        <v>0</v>
      </c>
      <c r="AV108">
        <v>0</v>
      </c>
      <c r="AW108">
        <v>0</v>
      </c>
      <c r="AX108">
        <v>0</v>
      </c>
      <c r="AY108">
        <v>0</v>
      </c>
      <c r="AZ108">
        <v>0</v>
      </c>
      <c r="BA108">
        <v>0</v>
      </c>
      <c r="BB108">
        <v>0</v>
      </c>
      <c r="BC108">
        <v>0</v>
      </c>
      <c r="BD108">
        <v>0</v>
      </c>
      <c r="BE108">
        <v>0</v>
      </c>
      <c r="BF108">
        <v>0</v>
      </c>
      <c r="BG108">
        <v>0</v>
      </c>
      <c r="BH108">
        <v>1</v>
      </c>
      <c r="BI108">
        <v>14</v>
      </c>
      <c r="BJ108">
        <v>52.5</v>
      </c>
      <c r="BK108">
        <v>53</v>
      </c>
      <c r="BL108">
        <v>361.96</v>
      </c>
      <c r="BM108">
        <v>54.29</v>
      </c>
      <c r="BN108">
        <v>416.25</v>
      </c>
      <c r="BO108">
        <v>416.25</v>
      </c>
      <c r="BQ108" t="s">
        <v>186</v>
      </c>
      <c r="BR108" t="s">
        <v>176</v>
      </c>
      <c r="BS108" s="3">
        <v>45882</v>
      </c>
      <c r="BT108" s="4">
        <v>0.43055555555555558</v>
      </c>
      <c r="BU108" t="s">
        <v>346</v>
      </c>
      <c r="BV108" t="s">
        <v>86</v>
      </c>
      <c r="BY108">
        <v>262656</v>
      </c>
      <c r="BZ108" t="s">
        <v>87</v>
      </c>
      <c r="CC108" t="s">
        <v>99</v>
      </c>
      <c r="CD108">
        <v>2145</v>
      </c>
      <c r="CE108" t="s">
        <v>179</v>
      </c>
      <c r="CF108" s="3">
        <v>45883</v>
      </c>
      <c r="CI108">
        <v>1</v>
      </c>
      <c r="CJ108">
        <v>1</v>
      </c>
      <c r="CK108">
        <v>41</v>
      </c>
      <c r="CL108" t="s">
        <v>90</v>
      </c>
    </row>
    <row r="109" spans="1:90" x14ac:dyDescent="0.3">
      <c r="A109" t="s">
        <v>72</v>
      </c>
      <c r="B109" t="s">
        <v>73</v>
      </c>
      <c r="C109" t="s">
        <v>74</v>
      </c>
      <c r="E109" t="str">
        <f>"009944942329"</f>
        <v>009944942329</v>
      </c>
      <c r="F109" s="3">
        <v>45881</v>
      </c>
      <c r="G109">
        <v>202605</v>
      </c>
      <c r="H109" t="s">
        <v>216</v>
      </c>
      <c r="I109" t="s">
        <v>217</v>
      </c>
      <c r="J109" t="s">
        <v>93</v>
      </c>
      <c r="K109" t="s">
        <v>78</v>
      </c>
      <c r="L109" t="s">
        <v>98</v>
      </c>
      <c r="M109" t="s">
        <v>99</v>
      </c>
      <c r="N109" t="s">
        <v>77</v>
      </c>
      <c r="O109" t="s">
        <v>82</v>
      </c>
      <c r="P109" t="str">
        <f>"                              "</f>
        <v xml:space="preserve">                              </v>
      </c>
      <c r="Q109">
        <v>0</v>
      </c>
      <c r="R109">
        <v>0</v>
      </c>
      <c r="S109">
        <v>0</v>
      </c>
      <c r="T109">
        <v>0</v>
      </c>
      <c r="U109">
        <v>0</v>
      </c>
      <c r="V109">
        <v>0</v>
      </c>
      <c r="W109">
        <v>0</v>
      </c>
      <c r="X109">
        <v>0</v>
      </c>
      <c r="Y109">
        <v>0</v>
      </c>
      <c r="Z109">
        <v>0</v>
      </c>
      <c r="AA109">
        <v>0</v>
      </c>
      <c r="AB109">
        <v>0</v>
      </c>
      <c r="AC109">
        <v>0</v>
      </c>
      <c r="AD109">
        <v>0</v>
      </c>
      <c r="AE109">
        <v>0</v>
      </c>
      <c r="AF109">
        <v>0</v>
      </c>
      <c r="AG109">
        <v>5.87</v>
      </c>
      <c r="AH109">
        <v>0</v>
      </c>
      <c r="AI109">
        <v>0</v>
      </c>
      <c r="AJ109">
        <v>0</v>
      </c>
      <c r="AK109">
        <v>0</v>
      </c>
      <c r="AL109">
        <v>0</v>
      </c>
      <c r="AM109">
        <v>0</v>
      </c>
      <c r="AN109">
        <v>0</v>
      </c>
      <c r="AO109">
        <v>0</v>
      </c>
      <c r="AP109">
        <v>0</v>
      </c>
      <c r="AQ109">
        <v>153</v>
      </c>
      <c r="AR109">
        <v>0</v>
      </c>
      <c r="AS109">
        <v>0</v>
      </c>
      <c r="AT109">
        <v>0</v>
      </c>
      <c r="AU109">
        <v>0</v>
      </c>
      <c r="AV109">
        <v>0</v>
      </c>
      <c r="AW109">
        <v>0</v>
      </c>
      <c r="AX109">
        <v>0</v>
      </c>
      <c r="AY109">
        <v>0</v>
      </c>
      <c r="AZ109">
        <v>0</v>
      </c>
      <c r="BA109">
        <v>0</v>
      </c>
      <c r="BB109">
        <v>0</v>
      </c>
      <c r="BC109">
        <v>0</v>
      </c>
      <c r="BD109">
        <v>0</v>
      </c>
      <c r="BE109">
        <v>0</v>
      </c>
      <c r="BF109">
        <v>0</v>
      </c>
      <c r="BG109">
        <v>0</v>
      </c>
      <c r="BH109">
        <v>1</v>
      </c>
      <c r="BI109">
        <v>21.4</v>
      </c>
      <c r="BJ109">
        <v>42.9</v>
      </c>
      <c r="BK109">
        <v>43</v>
      </c>
      <c r="BL109">
        <v>480.98</v>
      </c>
      <c r="BM109">
        <v>72.150000000000006</v>
      </c>
      <c r="BN109">
        <v>553.13</v>
      </c>
      <c r="BO109">
        <v>553.13</v>
      </c>
      <c r="BQ109" t="s">
        <v>100</v>
      </c>
      <c r="BR109" t="s">
        <v>218</v>
      </c>
      <c r="BS109" s="3">
        <v>45882</v>
      </c>
      <c r="BT109" s="4">
        <v>0.43055555555555558</v>
      </c>
      <c r="BU109" t="s">
        <v>346</v>
      </c>
      <c r="BV109" t="s">
        <v>86</v>
      </c>
      <c r="BY109">
        <v>214400</v>
      </c>
      <c r="CC109" t="s">
        <v>99</v>
      </c>
      <c r="CD109">
        <v>2090</v>
      </c>
      <c r="CE109" t="s">
        <v>89</v>
      </c>
      <c r="CF109" s="3">
        <v>45883</v>
      </c>
      <c r="CI109">
        <v>1</v>
      </c>
      <c r="CJ109">
        <v>1</v>
      </c>
      <c r="CK109">
        <v>43</v>
      </c>
      <c r="CL109" t="s">
        <v>90</v>
      </c>
    </row>
    <row r="110" spans="1:90" x14ac:dyDescent="0.3">
      <c r="A110" t="s">
        <v>72</v>
      </c>
      <c r="B110" t="s">
        <v>73</v>
      </c>
      <c r="C110" t="s">
        <v>74</v>
      </c>
      <c r="E110" t="str">
        <f>"080011593554"</f>
        <v>080011593554</v>
      </c>
      <c r="F110" s="3">
        <v>45881</v>
      </c>
      <c r="G110">
        <v>202605</v>
      </c>
      <c r="H110" t="s">
        <v>158</v>
      </c>
      <c r="I110" t="s">
        <v>159</v>
      </c>
      <c r="J110" t="s">
        <v>347</v>
      </c>
      <c r="K110" t="s">
        <v>78</v>
      </c>
      <c r="L110" t="s">
        <v>113</v>
      </c>
      <c r="M110" t="s">
        <v>114</v>
      </c>
      <c r="N110" t="s">
        <v>348</v>
      </c>
      <c r="O110" t="s">
        <v>205</v>
      </c>
      <c r="P110" t="str">
        <f t="shared" ref="P110:P115" si="5">"Locks                         "</f>
        <v xml:space="preserve">Locks                         </v>
      </c>
      <c r="Q110">
        <v>0</v>
      </c>
      <c r="R110">
        <v>0</v>
      </c>
      <c r="S110">
        <v>0</v>
      </c>
      <c r="T110">
        <v>0</v>
      </c>
      <c r="U110">
        <v>0</v>
      </c>
      <c r="V110">
        <v>0</v>
      </c>
      <c r="W110">
        <v>0</v>
      </c>
      <c r="X110">
        <v>0</v>
      </c>
      <c r="Y110">
        <v>0</v>
      </c>
      <c r="Z110">
        <v>0</v>
      </c>
      <c r="AA110">
        <v>0</v>
      </c>
      <c r="AB110">
        <v>0</v>
      </c>
      <c r="AC110">
        <v>0</v>
      </c>
      <c r="AD110">
        <v>0</v>
      </c>
      <c r="AE110">
        <v>0</v>
      </c>
      <c r="AF110">
        <v>0</v>
      </c>
      <c r="AG110">
        <v>0</v>
      </c>
      <c r="AH110">
        <v>0</v>
      </c>
      <c r="AI110">
        <v>0</v>
      </c>
      <c r="AJ110">
        <v>0</v>
      </c>
      <c r="AK110">
        <v>0</v>
      </c>
      <c r="AL110">
        <v>0</v>
      </c>
      <c r="AM110">
        <v>0</v>
      </c>
      <c r="AN110">
        <v>0</v>
      </c>
      <c r="AO110">
        <v>0</v>
      </c>
      <c r="AP110">
        <v>0</v>
      </c>
      <c r="AQ110">
        <v>23.09</v>
      </c>
      <c r="AR110">
        <v>0</v>
      </c>
      <c r="AS110">
        <v>0</v>
      </c>
      <c r="AT110">
        <v>0</v>
      </c>
      <c r="AU110">
        <v>0</v>
      </c>
      <c r="AV110">
        <v>0</v>
      </c>
      <c r="AW110">
        <v>0</v>
      </c>
      <c r="AX110">
        <v>0</v>
      </c>
      <c r="AY110">
        <v>0</v>
      </c>
      <c r="AZ110">
        <v>0</v>
      </c>
      <c r="BA110">
        <v>0</v>
      </c>
      <c r="BB110">
        <v>0</v>
      </c>
      <c r="BC110">
        <v>0</v>
      </c>
      <c r="BD110">
        <v>0</v>
      </c>
      <c r="BE110">
        <v>0</v>
      </c>
      <c r="BF110">
        <v>0</v>
      </c>
      <c r="BG110">
        <v>0</v>
      </c>
      <c r="BH110">
        <v>1</v>
      </c>
      <c r="BI110">
        <v>1</v>
      </c>
      <c r="BJ110">
        <v>1.2</v>
      </c>
      <c r="BK110">
        <v>1.5</v>
      </c>
      <c r="BL110">
        <v>71.69</v>
      </c>
      <c r="BM110">
        <v>10.75</v>
      </c>
      <c r="BN110">
        <v>82.44</v>
      </c>
      <c r="BO110">
        <v>82.44</v>
      </c>
      <c r="BP110" t="s">
        <v>349</v>
      </c>
      <c r="BQ110" t="s">
        <v>350</v>
      </c>
      <c r="BR110" t="s">
        <v>351</v>
      </c>
      <c r="BS110" s="3">
        <v>45882</v>
      </c>
      <c r="BT110" s="4">
        <v>0.35069444444444442</v>
      </c>
      <c r="BU110" t="s">
        <v>117</v>
      </c>
      <c r="BV110" t="s">
        <v>86</v>
      </c>
      <c r="BY110">
        <v>6000</v>
      </c>
      <c r="BZ110" t="s">
        <v>209</v>
      </c>
      <c r="CA110" t="s">
        <v>352</v>
      </c>
      <c r="CC110" t="s">
        <v>114</v>
      </c>
      <c r="CD110">
        <v>6001</v>
      </c>
      <c r="CE110" t="s">
        <v>353</v>
      </c>
      <c r="CF110" s="3">
        <v>45882</v>
      </c>
      <c r="CI110">
        <v>1</v>
      </c>
      <c r="CJ110">
        <v>1</v>
      </c>
      <c r="CK110">
        <v>21</v>
      </c>
      <c r="CL110" t="s">
        <v>90</v>
      </c>
    </row>
    <row r="111" spans="1:90" x14ac:dyDescent="0.3">
      <c r="A111" t="s">
        <v>72</v>
      </c>
      <c r="B111" t="s">
        <v>73</v>
      </c>
      <c r="C111" t="s">
        <v>74</v>
      </c>
      <c r="E111" t="str">
        <f>"080011593561"</f>
        <v>080011593561</v>
      </c>
      <c r="F111" s="3">
        <v>45881</v>
      </c>
      <c r="G111">
        <v>202605</v>
      </c>
      <c r="H111" t="s">
        <v>158</v>
      </c>
      <c r="I111" t="s">
        <v>159</v>
      </c>
      <c r="J111" t="s">
        <v>347</v>
      </c>
      <c r="K111" t="s">
        <v>78</v>
      </c>
      <c r="L111" t="s">
        <v>79</v>
      </c>
      <c r="M111" t="s">
        <v>80</v>
      </c>
      <c r="N111" t="s">
        <v>354</v>
      </c>
      <c r="O111" t="s">
        <v>205</v>
      </c>
      <c r="P111" t="str">
        <f t="shared" si="5"/>
        <v xml:space="preserve">Locks                         </v>
      </c>
      <c r="Q111">
        <v>0</v>
      </c>
      <c r="R111">
        <v>0</v>
      </c>
      <c r="S111">
        <v>0</v>
      </c>
      <c r="T111">
        <v>0</v>
      </c>
      <c r="U111">
        <v>0</v>
      </c>
      <c r="V111">
        <v>0</v>
      </c>
      <c r="W111">
        <v>0</v>
      </c>
      <c r="X111">
        <v>0</v>
      </c>
      <c r="Y111">
        <v>0</v>
      </c>
      <c r="Z111">
        <v>0</v>
      </c>
      <c r="AA111">
        <v>0</v>
      </c>
      <c r="AB111">
        <v>0</v>
      </c>
      <c r="AC111">
        <v>0</v>
      </c>
      <c r="AD111">
        <v>0</v>
      </c>
      <c r="AE111">
        <v>0</v>
      </c>
      <c r="AF111">
        <v>0</v>
      </c>
      <c r="AG111">
        <v>0</v>
      </c>
      <c r="AH111">
        <v>0</v>
      </c>
      <c r="AI111">
        <v>0</v>
      </c>
      <c r="AJ111">
        <v>0</v>
      </c>
      <c r="AK111">
        <v>0</v>
      </c>
      <c r="AL111">
        <v>0</v>
      </c>
      <c r="AM111">
        <v>0</v>
      </c>
      <c r="AN111">
        <v>0</v>
      </c>
      <c r="AO111">
        <v>0</v>
      </c>
      <c r="AP111">
        <v>0</v>
      </c>
      <c r="AQ111">
        <v>23.09</v>
      </c>
      <c r="AR111">
        <v>0</v>
      </c>
      <c r="AS111">
        <v>0</v>
      </c>
      <c r="AT111">
        <v>0</v>
      </c>
      <c r="AU111">
        <v>0</v>
      </c>
      <c r="AV111">
        <v>0</v>
      </c>
      <c r="AW111">
        <v>0</v>
      </c>
      <c r="AX111">
        <v>0</v>
      </c>
      <c r="AY111">
        <v>0</v>
      </c>
      <c r="AZ111">
        <v>0</v>
      </c>
      <c r="BA111">
        <v>0</v>
      </c>
      <c r="BB111">
        <v>0</v>
      </c>
      <c r="BC111">
        <v>0</v>
      </c>
      <c r="BD111">
        <v>0</v>
      </c>
      <c r="BE111">
        <v>0</v>
      </c>
      <c r="BF111">
        <v>0</v>
      </c>
      <c r="BG111">
        <v>0</v>
      </c>
      <c r="BH111">
        <v>1</v>
      </c>
      <c r="BI111">
        <v>1</v>
      </c>
      <c r="BJ111">
        <v>1.2</v>
      </c>
      <c r="BK111">
        <v>1.5</v>
      </c>
      <c r="BL111">
        <v>71.69</v>
      </c>
      <c r="BM111">
        <v>10.75</v>
      </c>
      <c r="BN111">
        <v>82.44</v>
      </c>
      <c r="BO111">
        <v>82.44</v>
      </c>
      <c r="BP111" t="s">
        <v>97</v>
      </c>
      <c r="BQ111" t="s">
        <v>355</v>
      </c>
      <c r="BR111" t="s">
        <v>351</v>
      </c>
      <c r="BS111" s="3">
        <v>45882</v>
      </c>
      <c r="BT111" s="4">
        <v>0.42430555555555555</v>
      </c>
      <c r="BU111" t="s">
        <v>356</v>
      </c>
      <c r="BV111" t="s">
        <v>86</v>
      </c>
      <c r="BY111">
        <v>6000</v>
      </c>
      <c r="BZ111" t="s">
        <v>209</v>
      </c>
      <c r="CA111" t="s">
        <v>324</v>
      </c>
      <c r="CC111" t="s">
        <v>80</v>
      </c>
      <c r="CD111">
        <v>7569</v>
      </c>
      <c r="CE111" t="s">
        <v>353</v>
      </c>
      <c r="CF111" s="3">
        <v>45883</v>
      </c>
      <c r="CI111">
        <v>1</v>
      </c>
      <c r="CJ111">
        <v>1</v>
      </c>
      <c r="CK111">
        <v>21</v>
      </c>
      <c r="CL111" t="s">
        <v>90</v>
      </c>
    </row>
    <row r="112" spans="1:90" x14ac:dyDescent="0.3">
      <c r="A112" t="s">
        <v>72</v>
      </c>
      <c r="B112" t="s">
        <v>73</v>
      </c>
      <c r="C112" t="s">
        <v>74</v>
      </c>
      <c r="E112" t="str">
        <f>"080011593571"</f>
        <v>080011593571</v>
      </c>
      <c r="F112" s="3">
        <v>45881</v>
      </c>
      <c r="G112">
        <v>202605</v>
      </c>
      <c r="H112" t="s">
        <v>158</v>
      </c>
      <c r="I112" t="s">
        <v>159</v>
      </c>
      <c r="J112" t="s">
        <v>347</v>
      </c>
      <c r="K112" t="s">
        <v>78</v>
      </c>
      <c r="L112" t="s">
        <v>102</v>
      </c>
      <c r="M112" t="s">
        <v>103</v>
      </c>
      <c r="N112" t="s">
        <v>357</v>
      </c>
      <c r="O112" t="s">
        <v>205</v>
      </c>
      <c r="P112" t="str">
        <f t="shared" si="5"/>
        <v xml:space="preserve">Locks                         </v>
      </c>
      <c r="Q112">
        <v>0</v>
      </c>
      <c r="R112">
        <v>0</v>
      </c>
      <c r="S112">
        <v>0</v>
      </c>
      <c r="T112">
        <v>0</v>
      </c>
      <c r="U112">
        <v>0</v>
      </c>
      <c r="V112">
        <v>0</v>
      </c>
      <c r="W112">
        <v>0</v>
      </c>
      <c r="X112">
        <v>0</v>
      </c>
      <c r="Y112">
        <v>0</v>
      </c>
      <c r="Z112">
        <v>0</v>
      </c>
      <c r="AA112">
        <v>0</v>
      </c>
      <c r="AB112">
        <v>0</v>
      </c>
      <c r="AC112">
        <v>0</v>
      </c>
      <c r="AD112">
        <v>0</v>
      </c>
      <c r="AE112">
        <v>0</v>
      </c>
      <c r="AF112">
        <v>0</v>
      </c>
      <c r="AG112">
        <v>0</v>
      </c>
      <c r="AH112">
        <v>0</v>
      </c>
      <c r="AI112">
        <v>0</v>
      </c>
      <c r="AJ112">
        <v>0</v>
      </c>
      <c r="AK112">
        <v>0</v>
      </c>
      <c r="AL112">
        <v>0</v>
      </c>
      <c r="AM112">
        <v>0</v>
      </c>
      <c r="AN112">
        <v>0</v>
      </c>
      <c r="AO112">
        <v>0</v>
      </c>
      <c r="AP112">
        <v>0</v>
      </c>
      <c r="AQ112">
        <v>23.09</v>
      </c>
      <c r="AR112">
        <v>0</v>
      </c>
      <c r="AS112">
        <v>0</v>
      </c>
      <c r="AT112">
        <v>0</v>
      </c>
      <c r="AU112">
        <v>0</v>
      </c>
      <c r="AV112">
        <v>0</v>
      </c>
      <c r="AW112">
        <v>0</v>
      </c>
      <c r="AX112">
        <v>0</v>
      </c>
      <c r="AY112">
        <v>0</v>
      </c>
      <c r="AZ112">
        <v>0</v>
      </c>
      <c r="BA112">
        <v>0</v>
      </c>
      <c r="BB112">
        <v>0</v>
      </c>
      <c r="BC112">
        <v>0</v>
      </c>
      <c r="BD112">
        <v>0</v>
      </c>
      <c r="BE112">
        <v>0</v>
      </c>
      <c r="BF112">
        <v>0</v>
      </c>
      <c r="BG112">
        <v>0</v>
      </c>
      <c r="BH112">
        <v>1</v>
      </c>
      <c r="BI112">
        <v>1</v>
      </c>
      <c r="BJ112">
        <v>1.2</v>
      </c>
      <c r="BK112">
        <v>1.5</v>
      </c>
      <c r="BL112">
        <v>71.69</v>
      </c>
      <c r="BM112">
        <v>10.75</v>
      </c>
      <c r="BN112">
        <v>82.44</v>
      </c>
      <c r="BO112">
        <v>82.44</v>
      </c>
      <c r="BP112" t="s">
        <v>97</v>
      </c>
      <c r="BQ112" t="s">
        <v>248</v>
      </c>
      <c r="BR112" t="s">
        <v>351</v>
      </c>
      <c r="BS112" s="3">
        <v>45882</v>
      </c>
      <c r="BT112" s="4">
        <v>0.41249999999999998</v>
      </c>
      <c r="BU112" t="s">
        <v>248</v>
      </c>
      <c r="BV112" t="s">
        <v>86</v>
      </c>
      <c r="BY112">
        <v>6000</v>
      </c>
      <c r="BZ112" t="s">
        <v>209</v>
      </c>
      <c r="CA112" t="s">
        <v>251</v>
      </c>
      <c r="CC112" t="s">
        <v>103</v>
      </c>
      <c r="CD112">
        <v>4000</v>
      </c>
      <c r="CE112" t="s">
        <v>353</v>
      </c>
      <c r="CF112" s="3">
        <v>45882</v>
      </c>
      <c r="CI112">
        <v>1</v>
      </c>
      <c r="CJ112">
        <v>1</v>
      </c>
      <c r="CK112">
        <v>21</v>
      </c>
      <c r="CL112" t="s">
        <v>90</v>
      </c>
    </row>
    <row r="113" spans="1:90" x14ac:dyDescent="0.3">
      <c r="A113" t="s">
        <v>72</v>
      </c>
      <c r="B113" t="s">
        <v>73</v>
      </c>
      <c r="C113" t="s">
        <v>74</v>
      </c>
      <c r="E113" t="str">
        <f>"080011593575"</f>
        <v>080011593575</v>
      </c>
      <c r="F113" s="3">
        <v>45881</v>
      </c>
      <c r="G113">
        <v>202605</v>
      </c>
      <c r="H113" t="s">
        <v>158</v>
      </c>
      <c r="I113" t="s">
        <v>159</v>
      </c>
      <c r="J113" t="s">
        <v>347</v>
      </c>
      <c r="K113" t="s">
        <v>78</v>
      </c>
      <c r="L113" t="s">
        <v>233</v>
      </c>
      <c r="M113" t="s">
        <v>234</v>
      </c>
      <c r="N113" t="s">
        <v>77</v>
      </c>
      <c r="O113" t="s">
        <v>205</v>
      </c>
      <c r="P113" t="str">
        <f t="shared" si="5"/>
        <v xml:space="preserve">Locks                         </v>
      </c>
      <c r="Q113">
        <v>0</v>
      </c>
      <c r="R113">
        <v>0</v>
      </c>
      <c r="S113">
        <v>0</v>
      </c>
      <c r="T113">
        <v>0</v>
      </c>
      <c r="U113">
        <v>0</v>
      </c>
      <c r="V113">
        <v>0</v>
      </c>
      <c r="W113">
        <v>0</v>
      </c>
      <c r="X113">
        <v>0</v>
      </c>
      <c r="Y113">
        <v>0</v>
      </c>
      <c r="Z113">
        <v>0</v>
      </c>
      <c r="AA113">
        <v>0</v>
      </c>
      <c r="AB113">
        <v>0</v>
      </c>
      <c r="AC113">
        <v>0</v>
      </c>
      <c r="AD113">
        <v>0</v>
      </c>
      <c r="AE113">
        <v>0</v>
      </c>
      <c r="AF113">
        <v>0</v>
      </c>
      <c r="AG113">
        <v>0</v>
      </c>
      <c r="AH113">
        <v>0</v>
      </c>
      <c r="AI113">
        <v>0</v>
      </c>
      <c r="AJ113">
        <v>0</v>
      </c>
      <c r="AK113">
        <v>0</v>
      </c>
      <c r="AL113">
        <v>0</v>
      </c>
      <c r="AM113">
        <v>0</v>
      </c>
      <c r="AN113">
        <v>0</v>
      </c>
      <c r="AO113">
        <v>0</v>
      </c>
      <c r="AP113">
        <v>0</v>
      </c>
      <c r="AQ113">
        <v>44.73</v>
      </c>
      <c r="AR113">
        <v>0</v>
      </c>
      <c r="AS113">
        <v>0</v>
      </c>
      <c r="AT113">
        <v>0</v>
      </c>
      <c r="AU113">
        <v>0</v>
      </c>
      <c r="AV113">
        <v>0</v>
      </c>
      <c r="AW113">
        <v>0</v>
      </c>
      <c r="AX113">
        <v>0</v>
      </c>
      <c r="AY113">
        <v>0</v>
      </c>
      <c r="AZ113">
        <v>0</v>
      </c>
      <c r="BA113">
        <v>0</v>
      </c>
      <c r="BB113">
        <v>0</v>
      </c>
      <c r="BC113">
        <v>0</v>
      </c>
      <c r="BD113">
        <v>0</v>
      </c>
      <c r="BE113">
        <v>0</v>
      </c>
      <c r="BF113">
        <v>0</v>
      </c>
      <c r="BG113">
        <v>0</v>
      </c>
      <c r="BH113">
        <v>1</v>
      </c>
      <c r="BI113">
        <v>1</v>
      </c>
      <c r="BJ113">
        <v>1.2</v>
      </c>
      <c r="BK113">
        <v>1.5</v>
      </c>
      <c r="BL113">
        <v>138.88999999999999</v>
      </c>
      <c r="BM113">
        <v>20.83</v>
      </c>
      <c r="BN113">
        <v>159.72</v>
      </c>
      <c r="BO113">
        <v>159.72</v>
      </c>
      <c r="BP113" t="s">
        <v>97</v>
      </c>
      <c r="BQ113" t="s">
        <v>358</v>
      </c>
      <c r="BR113" t="s">
        <v>351</v>
      </c>
      <c r="BS113" s="3">
        <v>45882</v>
      </c>
      <c r="BT113" s="4">
        <v>0.54166666666666663</v>
      </c>
      <c r="BU113" t="s">
        <v>359</v>
      </c>
      <c r="BV113" t="s">
        <v>90</v>
      </c>
      <c r="BW113" t="s">
        <v>228</v>
      </c>
      <c r="BX113" t="s">
        <v>360</v>
      </c>
      <c r="BY113">
        <v>6000</v>
      </c>
      <c r="BZ113" t="s">
        <v>209</v>
      </c>
      <c r="CC113" t="s">
        <v>234</v>
      </c>
      <c r="CD113">
        <v>3900</v>
      </c>
      <c r="CE113" t="s">
        <v>353</v>
      </c>
      <c r="CF113" s="3">
        <v>45882</v>
      </c>
      <c r="CI113">
        <v>1</v>
      </c>
      <c r="CJ113">
        <v>1</v>
      </c>
      <c r="CK113">
        <v>23</v>
      </c>
      <c r="CL113" t="s">
        <v>90</v>
      </c>
    </row>
    <row r="114" spans="1:90" x14ac:dyDescent="0.3">
      <c r="A114" t="s">
        <v>72</v>
      </c>
      <c r="B114" t="s">
        <v>73</v>
      </c>
      <c r="C114" t="s">
        <v>74</v>
      </c>
      <c r="E114" t="str">
        <f>"080011593583"</f>
        <v>080011593583</v>
      </c>
      <c r="F114" s="3">
        <v>45881</v>
      </c>
      <c r="G114">
        <v>202605</v>
      </c>
      <c r="H114" t="s">
        <v>158</v>
      </c>
      <c r="I114" t="s">
        <v>159</v>
      </c>
      <c r="J114" t="s">
        <v>347</v>
      </c>
      <c r="K114" t="s">
        <v>78</v>
      </c>
      <c r="L114" t="s">
        <v>128</v>
      </c>
      <c r="M114" t="s">
        <v>129</v>
      </c>
      <c r="N114" t="s">
        <v>361</v>
      </c>
      <c r="O114" t="s">
        <v>82</v>
      </c>
      <c r="P114" t="str">
        <f t="shared" si="5"/>
        <v xml:space="preserve">Locks                         </v>
      </c>
      <c r="Q114">
        <v>0</v>
      </c>
      <c r="R114">
        <v>0</v>
      </c>
      <c r="S114">
        <v>0</v>
      </c>
      <c r="T114">
        <v>0</v>
      </c>
      <c r="U114">
        <v>0</v>
      </c>
      <c r="V114">
        <v>0</v>
      </c>
      <c r="W114">
        <v>0</v>
      </c>
      <c r="X114">
        <v>0</v>
      </c>
      <c r="Y114">
        <v>0</v>
      </c>
      <c r="Z114">
        <v>0</v>
      </c>
      <c r="AA114">
        <v>0</v>
      </c>
      <c r="AB114">
        <v>0</v>
      </c>
      <c r="AC114">
        <v>0</v>
      </c>
      <c r="AD114">
        <v>0</v>
      </c>
      <c r="AE114">
        <v>0</v>
      </c>
      <c r="AF114">
        <v>0</v>
      </c>
      <c r="AG114">
        <v>5.87</v>
      </c>
      <c r="AH114">
        <v>0</v>
      </c>
      <c r="AI114">
        <v>0</v>
      </c>
      <c r="AJ114">
        <v>0</v>
      </c>
      <c r="AK114">
        <v>0</v>
      </c>
      <c r="AL114">
        <v>0</v>
      </c>
      <c r="AM114">
        <v>0</v>
      </c>
      <c r="AN114">
        <v>0</v>
      </c>
      <c r="AO114">
        <v>0</v>
      </c>
      <c r="AP114">
        <v>0</v>
      </c>
      <c r="AQ114">
        <v>62.96</v>
      </c>
      <c r="AR114">
        <v>0</v>
      </c>
      <c r="AS114">
        <v>0</v>
      </c>
      <c r="AT114">
        <v>0</v>
      </c>
      <c r="AU114">
        <v>0</v>
      </c>
      <c r="AV114">
        <v>0</v>
      </c>
      <c r="AW114">
        <v>0</v>
      </c>
      <c r="AX114">
        <v>0</v>
      </c>
      <c r="AY114">
        <v>0</v>
      </c>
      <c r="AZ114">
        <v>0</v>
      </c>
      <c r="BA114">
        <v>0</v>
      </c>
      <c r="BB114">
        <v>0</v>
      </c>
      <c r="BC114">
        <v>0</v>
      </c>
      <c r="BD114">
        <v>0</v>
      </c>
      <c r="BE114">
        <v>0</v>
      </c>
      <c r="BF114">
        <v>0</v>
      </c>
      <c r="BG114">
        <v>0</v>
      </c>
      <c r="BH114">
        <v>1</v>
      </c>
      <c r="BI114">
        <v>1</v>
      </c>
      <c r="BJ114">
        <v>1.2</v>
      </c>
      <c r="BK114">
        <v>2</v>
      </c>
      <c r="BL114">
        <v>201.38</v>
      </c>
      <c r="BM114">
        <v>30.21</v>
      </c>
      <c r="BN114">
        <v>231.59</v>
      </c>
      <c r="BO114">
        <v>231.59</v>
      </c>
      <c r="BP114" t="s">
        <v>97</v>
      </c>
      <c r="BQ114" t="s">
        <v>131</v>
      </c>
      <c r="BR114" t="s">
        <v>351</v>
      </c>
      <c r="BS114" s="3">
        <v>45882</v>
      </c>
      <c r="BT114" s="4">
        <v>0.65763888888888888</v>
      </c>
      <c r="BU114" t="s">
        <v>362</v>
      </c>
      <c r="BV114" t="s">
        <v>86</v>
      </c>
      <c r="BY114">
        <v>6000</v>
      </c>
      <c r="BZ114" t="s">
        <v>87</v>
      </c>
      <c r="CA114" t="s">
        <v>133</v>
      </c>
      <c r="CC114" t="s">
        <v>129</v>
      </c>
      <c r="CD114" s="5" t="s">
        <v>134</v>
      </c>
      <c r="CE114" t="s">
        <v>353</v>
      </c>
      <c r="CF114" s="3">
        <v>45882</v>
      </c>
      <c r="CI114">
        <v>1</v>
      </c>
      <c r="CJ114">
        <v>1</v>
      </c>
      <c r="CK114">
        <v>43</v>
      </c>
      <c r="CL114" t="s">
        <v>90</v>
      </c>
    </row>
    <row r="115" spans="1:90" x14ac:dyDescent="0.3">
      <c r="A115" t="s">
        <v>72</v>
      </c>
      <c r="B115" t="s">
        <v>73</v>
      </c>
      <c r="C115" t="s">
        <v>74</v>
      </c>
      <c r="E115" t="str">
        <f>"080011593591"</f>
        <v>080011593591</v>
      </c>
      <c r="F115" s="3">
        <v>45881</v>
      </c>
      <c r="G115">
        <v>202605</v>
      </c>
      <c r="H115" t="s">
        <v>158</v>
      </c>
      <c r="I115" t="s">
        <v>159</v>
      </c>
      <c r="J115" t="s">
        <v>347</v>
      </c>
      <c r="K115" t="s">
        <v>78</v>
      </c>
      <c r="L115" t="s">
        <v>156</v>
      </c>
      <c r="M115" t="s">
        <v>157</v>
      </c>
      <c r="N115" t="s">
        <v>357</v>
      </c>
      <c r="O115" t="s">
        <v>82</v>
      </c>
      <c r="P115" t="str">
        <f t="shared" si="5"/>
        <v xml:space="preserve">Locks                         </v>
      </c>
      <c r="Q115">
        <v>0</v>
      </c>
      <c r="R115">
        <v>0</v>
      </c>
      <c r="S115">
        <v>0</v>
      </c>
      <c r="T115">
        <v>0</v>
      </c>
      <c r="U115">
        <v>0</v>
      </c>
      <c r="V115">
        <v>0</v>
      </c>
      <c r="W115">
        <v>0</v>
      </c>
      <c r="X115">
        <v>0</v>
      </c>
      <c r="Y115">
        <v>0</v>
      </c>
      <c r="Z115">
        <v>0</v>
      </c>
      <c r="AA115">
        <v>0</v>
      </c>
      <c r="AB115">
        <v>0</v>
      </c>
      <c r="AC115">
        <v>0</v>
      </c>
      <c r="AD115">
        <v>0</v>
      </c>
      <c r="AE115">
        <v>0</v>
      </c>
      <c r="AF115">
        <v>0</v>
      </c>
      <c r="AG115">
        <v>5.87</v>
      </c>
      <c r="AH115">
        <v>0</v>
      </c>
      <c r="AI115">
        <v>0</v>
      </c>
      <c r="AJ115">
        <v>0</v>
      </c>
      <c r="AK115">
        <v>0</v>
      </c>
      <c r="AL115">
        <v>0</v>
      </c>
      <c r="AM115">
        <v>0</v>
      </c>
      <c r="AN115">
        <v>0</v>
      </c>
      <c r="AO115">
        <v>0</v>
      </c>
      <c r="AP115">
        <v>0</v>
      </c>
      <c r="AQ115">
        <v>62.96</v>
      </c>
      <c r="AR115">
        <v>0</v>
      </c>
      <c r="AS115">
        <v>0</v>
      </c>
      <c r="AT115">
        <v>0</v>
      </c>
      <c r="AU115">
        <v>0</v>
      </c>
      <c r="AV115">
        <v>0</v>
      </c>
      <c r="AW115">
        <v>0</v>
      </c>
      <c r="AX115">
        <v>0</v>
      </c>
      <c r="AY115">
        <v>0</v>
      </c>
      <c r="AZ115">
        <v>0</v>
      </c>
      <c r="BA115">
        <v>0</v>
      </c>
      <c r="BB115">
        <v>0</v>
      </c>
      <c r="BC115">
        <v>0</v>
      </c>
      <c r="BD115">
        <v>0</v>
      </c>
      <c r="BE115">
        <v>0</v>
      </c>
      <c r="BF115">
        <v>0</v>
      </c>
      <c r="BG115">
        <v>0</v>
      </c>
      <c r="BH115">
        <v>1</v>
      </c>
      <c r="BI115">
        <v>1</v>
      </c>
      <c r="BJ115">
        <v>1.2</v>
      </c>
      <c r="BK115">
        <v>2</v>
      </c>
      <c r="BL115">
        <v>201.38</v>
      </c>
      <c r="BM115">
        <v>30.21</v>
      </c>
      <c r="BN115">
        <v>231.59</v>
      </c>
      <c r="BO115">
        <v>231.59</v>
      </c>
      <c r="BP115" t="s">
        <v>97</v>
      </c>
      <c r="BQ115" t="s">
        <v>363</v>
      </c>
      <c r="BR115" t="s">
        <v>351</v>
      </c>
      <c r="BS115" t="s">
        <v>97</v>
      </c>
      <c r="BY115">
        <v>6000</v>
      </c>
      <c r="BZ115" t="s">
        <v>87</v>
      </c>
      <c r="CC115" t="s">
        <v>157</v>
      </c>
      <c r="CD115">
        <v>2940</v>
      </c>
      <c r="CE115" t="s">
        <v>353</v>
      </c>
      <c r="CI115">
        <v>1</v>
      </c>
      <c r="CJ115" t="s">
        <v>97</v>
      </c>
      <c r="CK115">
        <v>43</v>
      </c>
      <c r="CL115" t="s">
        <v>90</v>
      </c>
    </row>
    <row r="116" spans="1:90" x14ac:dyDescent="0.3">
      <c r="A116" t="s">
        <v>72</v>
      </c>
      <c r="B116" t="s">
        <v>73</v>
      </c>
      <c r="C116" t="s">
        <v>74</v>
      </c>
      <c r="E116" t="str">
        <f>"009944951670"</f>
        <v>009944951670</v>
      </c>
      <c r="F116" s="3">
        <v>45881</v>
      </c>
      <c r="G116">
        <v>202605</v>
      </c>
      <c r="H116" t="s">
        <v>156</v>
      </c>
      <c r="I116" t="s">
        <v>157</v>
      </c>
      <c r="J116" t="s">
        <v>77</v>
      </c>
      <c r="K116" t="s">
        <v>78</v>
      </c>
      <c r="L116" t="s">
        <v>98</v>
      </c>
      <c r="M116" t="s">
        <v>99</v>
      </c>
      <c r="N116" t="s">
        <v>77</v>
      </c>
      <c r="O116" t="s">
        <v>82</v>
      </c>
      <c r="P116" t="str">
        <f>"                              "</f>
        <v xml:space="preserve">                              </v>
      </c>
      <c r="Q116">
        <v>0</v>
      </c>
      <c r="R116">
        <v>0</v>
      </c>
      <c r="S116">
        <v>0</v>
      </c>
      <c r="T116">
        <v>0</v>
      </c>
      <c r="U116">
        <v>0</v>
      </c>
      <c r="V116">
        <v>0</v>
      </c>
      <c r="W116">
        <v>0</v>
      </c>
      <c r="X116">
        <v>0</v>
      </c>
      <c r="Y116">
        <v>0</v>
      </c>
      <c r="Z116">
        <v>0</v>
      </c>
      <c r="AA116">
        <v>0</v>
      </c>
      <c r="AB116">
        <v>0</v>
      </c>
      <c r="AC116">
        <v>0</v>
      </c>
      <c r="AD116">
        <v>0</v>
      </c>
      <c r="AE116">
        <v>0</v>
      </c>
      <c r="AF116">
        <v>0</v>
      </c>
      <c r="AG116">
        <v>5.87</v>
      </c>
      <c r="AH116">
        <v>0</v>
      </c>
      <c r="AI116">
        <v>0</v>
      </c>
      <c r="AJ116">
        <v>0</v>
      </c>
      <c r="AK116">
        <v>0</v>
      </c>
      <c r="AL116">
        <v>0</v>
      </c>
      <c r="AM116">
        <v>0</v>
      </c>
      <c r="AN116">
        <v>0</v>
      </c>
      <c r="AO116">
        <v>0</v>
      </c>
      <c r="AP116">
        <v>0</v>
      </c>
      <c r="AQ116">
        <v>146.57</v>
      </c>
      <c r="AR116">
        <v>0</v>
      </c>
      <c r="AS116">
        <v>0</v>
      </c>
      <c r="AT116">
        <v>0</v>
      </c>
      <c r="AU116">
        <v>0</v>
      </c>
      <c r="AV116">
        <v>0</v>
      </c>
      <c r="AW116">
        <v>0</v>
      </c>
      <c r="AX116">
        <v>0</v>
      </c>
      <c r="AY116">
        <v>0</v>
      </c>
      <c r="AZ116">
        <v>0</v>
      </c>
      <c r="BA116">
        <v>0</v>
      </c>
      <c r="BB116">
        <v>0</v>
      </c>
      <c r="BC116">
        <v>0</v>
      </c>
      <c r="BD116">
        <v>0</v>
      </c>
      <c r="BE116">
        <v>0</v>
      </c>
      <c r="BF116">
        <v>0</v>
      </c>
      <c r="BG116">
        <v>0</v>
      </c>
      <c r="BH116">
        <v>1</v>
      </c>
      <c r="BI116">
        <v>41</v>
      </c>
      <c r="BJ116">
        <v>39</v>
      </c>
      <c r="BK116">
        <v>41</v>
      </c>
      <c r="BL116">
        <v>461.01</v>
      </c>
      <c r="BM116">
        <v>69.150000000000006</v>
      </c>
      <c r="BN116">
        <v>530.16</v>
      </c>
      <c r="BO116">
        <v>530.16</v>
      </c>
      <c r="BQ116" t="s">
        <v>100</v>
      </c>
      <c r="BR116" t="s">
        <v>162</v>
      </c>
      <c r="BS116" s="3">
        <v>45882</v>
      </c>
      <c r="BT116" s="4">
        <v>0.43055555555555558</v>
      </c>
      <c r="BU116" t="s">
        <v>346</v>
      </c>
      <c r="BV116" t="s">
        <v>86</v>
      </c>
      <c r="BY116">
        <v>194805</v>
      </c>
      <c r="BZ116" t="s">
        <v>87</v>
      </c>
      <c r="CC116" t="s">
        <v>99</v>
      </c>
      <c r="CD116">
        <v>2196</v>
      </c>
      <c r="CE116" t="s">
        <v>179</v>
      </c>
      <c r="CF116" s="3">
        <v>45883</v>
      </c>
      <c r="CI116">
        <v>1</v>
      </c>
      <c r="CJ116">
        <v>1</v>
      </c>
      <c r="CK116">
        <v>43</v>
      </c>
      <c r="CL116" t="s">
        <v>90</v>
      </c>
    </row>
    <row r="117" spans="1:90" x14ac:dyDescent="0.3">
      <c r="A117" t="s">
        <v>72</v>
      </c>
      <c r="B117" t="s">
        <v>73</v>
      </c>
      <c r="C117" t="s">
        <v>74</v>
      </c>
      <c r="E117" t="str">
        <f>"009944898143"</f>
        <v>009944898143</v>
      </c>
      <c r="F117" s="3">
        <v>45881</v>
      </c>
      <c r="G117">
        <v>202605</v>
      </c>
      <c r="H117" t="s">
        <v>113</v>
      </c>
      <c r="I117" t="s">
        <v>114</v>
      </c>
      <c r="J117" t="s">
        <v>210</v>
      </c>
      <c r="K117" t="s">
        <v>78</v>
      </c>
      <c r="L117" t="s">
        <v>98</v>
      </c>
      <c r="M117" t="s">
        <v>99</v>
      </c>
      <c r="N117" t="s">
        <v>364</v>
      </c>
      <c r="O117" t="s">
        <v>82</v>
      </c>
      <c r="P117" t="str">
        <f>"PLZ2404170546                 "</f>
        <v xml:space="preserve">PLZ2404170546                 </v>
      </c>
      <c r="Q117">
        <v>0</v>
      </c>
      <c r="R117">
        <v>0</v>
      </c>
      <c r="S117">
        <v>0</v>
      </c>
      <c r="T117">
        <v>0</v>
      </c>
      <c r="U117">
        <v>0</v>
      </c>
      <c r="V117">
        <v>0</v>
      </c>
      <c r="W117">
        <v>0</v>
      </c>
      <c r="X117">
        <v>0</v>
      </c>
      <c r="Y117">
        <v>0</v>
      </c>
      <c r="Z117">
        <v>0</v>
      </c>
      <c r="AA117">
        <v>0</v>
      </c>
      <c r="AB117">
        <v>0</v>
      </c>
      <c r="AC117">
        <v>0</v>
      </c>
      <c r="AD117">
        <v>0</v>
      </c>
      <c r="AE117">
        <v>0</v>
      </c>
      <c r="AF117">
        <v>0</v>
      </c>
      <c r="AG117">
        <v>5.87</v>
      </c>
      <c r="AH117">
        <v>0</v>
      </c>
      <c r="AI117">
        <v>0</v>
      </c>
      <c r="AJ117">
        <v>0</v>
      </c>
      <c r="AK117">
        <v>0</v>
      </c>
      <c r="AL117">
        <v>0</v>
      </c>
      <c r="AM117">
        <v>0</v>
      </c>
      <c r="AN117">
        <v>0</v>
      </c>
      <c r="AO117">
        <v>0</v>
      </c>
      <c r="AP117">
        <v>0</v>
      </c>
      <c r="AQ117">
        <v>98.09</v>
      </c>
      <c r="AR117">
        <v>0</v>
      </c>
      <c r="AS117">
        <v>0</v>
      </c>
      <c r="AT117">
        <v>0</v>
      </c>
      <c r="AU117">
        <v>0</v>
      </c>
      <c r="AV117">
        <v>0</v>
      </c>
      <c r="AW117">
        <v>0</v>
      </c>
      <c r="AX117">
        <v>0</v>
      </c>
      <c r="AY117">
        <v>0</v>
      </c>
      <c r="AZ117">
        <v>0</v>
      </c>
      <c r="BA117">
        <v>0</v>
      </c>
      <c r="BB117">
        <v>0</v>
      </c>
      <c r="BC117">
        <v>0</v>
      </c>
      <c r="BD117">
        <v>0</v>
      </c>
      <c r="BE117">
        <v>0</v>
      </c>
      <c r="BF117">
        <v>0</v>
      </c>
      <c r="BG117">
        <v>0</v>
      </c>
      <c r="BH117">
        <v>3</v>
      </c>
      <c r="BI117">
        <v>36</v>
      </c>
      <c r="BJ117">
        <v>43.2</v>
      </c>
      <c r="BK117">
        <v>44</v>
      </c>
      <c r="BL117">
        <v>310.45999999999998</v>
      </c>
      <c r="BM117">
        <v>46.57</v>
      </c>
      <c r="BN117">
        <v>357.03</v>
      </c>
      <c r="BO117">
        <v>357.03</v>
      </c>
      <c r="BP117" t="s">
        <v>365</v>
      </c>
      <c r="BR117" t="s">
        <v>214</v>
      </c>
      <c r="BS117" s="3">
        <v>45883</v>
      </c>
      <c r="BT117" s="4">
        <v>0.3888888888888889</v>
      </c>
      <c r="BU117" t="s">
        <v>346</v>
      </c>
      <c r="BV117" t="s">
        <v>86</v>
      </c>
      <c r="BY117">
        <v>72000</v>
      </c>
      <c r="BZ117" t="s">
        <v>87</v>
      </c>
      <c r="CC117" t="s">
        <v>99</v>
      </c>
      <c r="CD117">
        <v>2090</v>
      </c>
      <c r="CE117" t="s">
        <v>89</v>
      </c>
      <c r="CF117" s="3">
        <v>45883</v>
      </c>
      <c r="CI117">
        <v>3</v>
      </c>
      <c r="CJ117">
        <v>2</v>
      </c>
      <c r="CK117">
        <v>41</v>
      </c>
      <c r="CL117" t="s">
        <v>90</v>
      </c>
    </row>
    <row r="118" spans="1:90" x14ac:dyDescent="0.3">
      <c r="A118" t="s">
        <v>72</v>
      </c>
      <c r="B118" t="s">
        <v>73</v>
      </c>
      <c r="C118" t="s">
        <v>74</v>
      </c>
      <c r="E118" t="str">
        <f>"009944588925"</f>
        <v>009944588925</v>
      </c>
      <c r="F118" s="3">
        <v>45881</v>
      </c>
      <c r="G118">
        <v>202605</v>
      </c>
      <c r="H118" t="s">
        <v>75</v>
      </c>
      <c r="I118" t="s">
        <v>76</v>
      </c>
      <c r="J118" t="s">
        <v>77</v>
      </c>
      <c r="K118" t="s">
        <v>78</v>
      </c>
      <c r="L118" t="s">
        <v>167</v>
      </c>
      <c r="M118" t="s">
        <v>168</v>
      </c>
      <c r="N118" t="s">
        <v>77</v>
      </c>
      <c r="O118" t="s">
        <v>82</v>
      </c>
      <c r="P118" t="str">
        <f>"STORES                        "</f>
        <v xml:space="preserve">STORES                        </v>
      </c>
      <c r="Q118">
        <v>0</v>
      </c>
      <c r="R118">
        <v>0</v>
      </c>
      <c r="S118">
        <v>0</v>
      </c>
      <c r="T118">
        <v>0</v>
      </c>
      <c r="U118">
        <v>0</v>
      </c>
      <c r="V118">
        <v>0</v>
      </c>
      <c r="W118">
        <v>0</v>
      </c>
      <c r="X118">
        <v>0</v>
      </c>
      <c r="Y118">
        <v>0</v>
      </c>
      <c r="Z118">
        <v>0</v>
      </c>
      <c r="AA118">
        <v>0</v>
      </c>
      <c r="AB118">
        <v>0</v>
      </c>
      <c r="AC118">
        <v>0</v>
      </c>
      <c r="AD118">
        <v>0</v>
      </c>
      <c r="AE118">
        <v>0</v>
      </c>
      <c r="AF118">
        <v>0</v>
      </c>
      <c r="AG118">
        <v>5.87</v>
      </c>
      <c r="AH118">
        <v>0</v>
      </c>
      <c r="AI118">
        <v>0</v>
      </c>
      <c r="AJ118">
        <v>0</v>
      </c>
      <c r="AK118">
        <v>0</v>
      </c>
      <c r="AL118">
        <v>0</v>
      </c>
      <c r="AM118">
        <v>0</v>
      </c>
      <c r="AN118">
        <v>0</v>
      </c>
      <c r="AO118">
        <v>0</v>
      </c>
      <c r="AP118">
        <v>0</v>
      </c>
      <c r="AQ118">
        <v>252.69</v>
      </c>
      <c r="AR118">
        <v>0</v>
      </c>
      <c r="AS118">
        <v>0</v>
      </c>
      <c r="AT118">
        <v>0</v>
      </c>
      <c r="AU118">
        <v>0</v>
      </c>
      <c r="AV118">
        <v>0</v>
      </c>
      <c r="AW118">
        <v>0</v>
      </c>
      <c r="AX118">
        <v>0</v>
      </c>
      <c r="AY118">
        <v>0</v>
      </c>
      <c r="AZ118">
        <v>0</v>
      </c>
      <c r="BA118">
        <v>0</v>
      </c>
      <c r="BB118">
        <v>0</v>
      </c>
      <c r="BC118">
        <v>0</v>
      </c>
      <c r="BD118">
        <v>0</v>
      </c>
      <c r="BE118">
        <v>0</v>
      </c>
      <c r="BF118">
        <v>0</v>
      </c>
      <c r="BG118">
        <v>0</v>
      </c>
      <c r="BH118">
        <v>1</v>
      </c>
      <c r="BI118">
        <v>74</v>
      </c>
      <c r="BJ118">
        <v>64.5</v>
      </c>
      <c r="BK118">
        <v>74</v>
      </c>
      <c r="BL118">
        <v>790.54</v>
      </c>
      <c r="BM118">
        <v>118.58</v>
      </c>
      <c r="BN118">
        <v>909.12</v>
      </c>
      <c r="BO118">
        <v>909.12</v>
      </c>
      <c r="BQ118" t="s">
        <v>225</v>
      </c>
      <c r="BR118" t="s">
        <v>316</v>
      </c>
      <c r="BS118" s="3">
        <v>45882</v>
      </c>
      <c r="BT118" s="4">
        <v>0.40902777777777777</v>
      </c>
      <c r="BU118" t="s">
        <v>170</v>
      </c>
      <c r="BV118" t="s">
        <v>86</v>
      </c>
      <c r="BY118">
        <v>322400</v>
      </c>
      <c r="BZ118" t="s">
        <v>87</v>
      </c>
      <c r="CC118" t="s">
        <v>168</v>
      </c>
      <c r="CD118">
        <v>1035</v>
      </c>
      <c r="CE118" t="s">
        <v>89</v>
      </c>
      <c r="CF118" s="3">
        <v>45883</v>
      </c>
      <c r="CI118">
        <v>1</v>
      </c>
      <c r="CJ118">
        <v>1</v>
      </c>
      <c r="CK118">
        <v>43</v>
      </c>
      <c r="CL118" t="s">
        <v>90</v>
      </c>
    </row>
    <row r="119" spans="1:90" x14ac:dyDescent="0.3">
      <c r="A119" t="s">
        <v>72</v>
      </c>
      <c r="B119" t="s">
        <v>73</v>
      </c>
      <c r="C119" t="s">
        <v>74</v>
      </c>
      <c r="E119" t="str">
        <f>"009944588924"</f>
        <v>009944588924</v>
      </c>
      <c r="F119" s="3">
        <v>45881</v>
      </c>
      <c r="G119">
        <v>202605</v>
      </c>
      <c r="H119" t="s">
        <v>75</v>
      </c>
      <c r="I119" t="s">
        <v>76</v>
      </c>
      <c r="J119" t="s">
        <v>77</v>
      </c>
      <c r="K119" t="s">
        <v>78</v>
      </c>
      <c r="L119" t="s">
        <v>173</v>
      </c>
      <c r="M119" t="s">
        <v>174</v>
      </c>
      <c r="N119" t="s">
        <v>77</v>
      </c>
      <c r="O119" t="s">
        <v>82</v>
      </c>
      <c r="P119" t="str">
        <f>"STORES                        "</f>
        <v xml:space="preserve">STORES                        </v>
      </c>
      <c r="Q119">
        <v>0</v>
      </c>
      <c r="R119">
        <v>0</v>
      </c>
      <c r="S119">
        <v>0</v>
      </c>
      <c r="T119">
        <v>0</v>
      </c>
      <c r="U119">
        <v>0</v>
      </c>
      <c r="V119">
        <v>0</v>
      </c>
      <c r="W119">
        <v>0</v>
      </c>
      <c r="X119">
        <v>0</v>
      </c>
      <c r="Y119">
        <v>0</v>
      </c>
      <c r="Z119">
        <v>0</v>
      </c>
      <c r="AA119">
        <v>0</v>
      </c>
      <c r="AB119">
        <v>0</v>
      </c>
      <c r="AC119">
        <v>0</v>
      </c>
      <c r="AD119">
        <v>0</v>
      </c>
      <c r="AE119">
        <v>0</v>
      </c>
      <c r="AF119">
        <v>0</v>
      </c>
      <c r="AG119">
        <v>5.87</v>
      </c>
      <c r="AH119">
        <v>0</v>
      </c>
      <c r="AI119">
        <v>0</v>
      </c>
      <c r="AJ119">
        <v>0</v>
      </c>
      <c r="AK119">
        <v>0</v>
      </c>
      <c r="AL119">
        <v>0</v>
      </c>
      <c r="AM119">
        <v>0</v>
      </c>
      <c r="AN119">
        <v>0</v>
      </c>
      <c r="AO119">
        <v>0</v>
      </c>
      <c r="AP119">
        <v>0</v>
      </c>
      <c r="AQ119">
        <v>92.56</v>
      </c>
      <c r="AR119">
        <v>0</v>
      </c>
      <c r="AS119">
        <v>0</v>
      </c>
      <c r="AT119">
        <v>0</v>
      </c>
      <c r="AU119">
        <v>0</v>
      </c>
      <c r="AV119">
        <v>0</v>
      </c>
      <c r="AW119">
        <v>0</v>
      </c>
      <c r="AX119">
        <v>0</v>
      </c>
      <c r="AY119">
        <v>0</v>
      </c>
      <c r="AZ119">
        <v>0</v>
      </c>
      <c r="BA119">
        <v>0</v>
      </c>
      <c r="BB119">
        <v>0</v>
      </c>
      <c r="BC119">
        <v>0</v>
      </c>
      <c r="BD119">
        <v>0</v>
      </c>
      <c r="BE119">
        <v>0</v>
      </c>
      <c r="BF119">
        <v>0</v>
      </c>
      <c r="BG119">
        <v>0</v>
      </c>
      <c r="BH119">
        <v>1</v>
      </c>
      <c r="BI119">
        <v>26</v>
      </c>
      <c r="BJ119">
        <v>40.1</v>
      </c>
      <c r="BK119">
        <v>41</v>
      </c>
      <c r="BL119">
        <v>293.29000000000002</v>
      </c>
      <c r="BM119">
        <v>43.99</v>
      </c>
      <c r="BN119">
        <v>337.28</v>
      </c>
      <c r="BO119">
        <v>337.28</v>
      </c>
      <c r="BQ119" t="s">
        <v>187</v>
      </c>
      <c r="BR119" t="s">
        <v>84</v>
      </c>
      <c r="BS119" s="3">
        <v>45882</v>
      </c>
      <c r="BT119" s="4">
        <v>0.54722222222222228</v>
      </c>
      <c r="BU119" t="s">
        <v>366</v>
      </c>
      <c r="BV119" t="s">
        <v>86</v>
      </c>
      <c r="BY119">
        <v>200640</v>
      </c>
      <c r="BZ119" t="s">
        <v>87</v>
      </c>
      <c r="CC119" t="s">
        <v>174</v>
      </c>
      <c r="CD119">
        <v>1200</v>
      </c>
      <c r="CE119" t="s">
        <v>89</v>
      </c>
      <c r="CF119" s="3">
        <v>45882</v>
      </c>
      <c r="CI119">
        <v>1</v>
      </c>
      <c r="CJ119">
        <v>1</v>
      </c>
      <c r="CK119">
        <v>41</v>
      </c>
      <c r="CL119" t="s">
        <v>90</v>
      </c>
    </row>
    <row r="120" spans="1:90" x14ac:dyDescent="0.3">
      <c r="A120" t="s">
        <v>72</v>
      </c>
      <c r="B120" t="s">
        <v>73</v>
      </c>
      <c r="C120" t="s">
        <v>74</v>
      </c>
      <c r="E120" t="str">
        <f>"009944577409"</f>
        <v>009944577409</v>
      </c>
      <c r="F120" s="3">
        <v>45881</v>
      </c>
      <c r="G120">
        <v>202605</v>
      </c>
      <c r="H120" t="s">
        <v>75</v>
      </c>
      <c r="I120" t="s">
        <v>76</v>
      </c>
      <c r="J120" t="s">
        <v>77</v>
      </c>
      <c r="K120" t="s">
        <v>78</v>
      </c>
      <c r="L120" t="s">
        <v>367</v>
      </c>
      <c r="M120" t="s">
        <v>368</v>
      </c>
      <c r="N120" t="s">
        <v>77</v>
      </c>
      <c r="O120" t="s">
        <v>205</v>
      </c>
      <c r="P120" t="str">
        <f>"LOCKS                         "</f>
        <v xml:space="preserve">LOCKS                         </v>
      </c>
      <c r="Q120">
        <v>0</v>
      </c>
      <c r="R120">
        <v>0</v>
      </c>
      <c r="S120">
        <v>0</v>
      </c>
      <c r="T120">
        <v>0</v>
      </c>
      <c r="U120">
        <v>0</v>
      </c>
      <c r="V120">
        <v>0</v>
      </c>
      <c r="W120">
        <v>0</v>
      </c>
      <c r="X120">
        <v>0</v>
      </c>
      <c r="Y120">
        <v>0</v>
      </c>
      <c r="Z120">
        <v>0</v>
      </c>
      <c r="AA120">
        <v>0</v>
      </c>
      <c r="AB120">
        <v>0</v>
      </c>
      <c r="AC120">
        <v>0</v>
      </c>
      <c r="AD120">
        <v>0</v>
      </c>
      <c r="AE120">
        <v>0</v>
      </c>
      <c r="AF120">
        <v>0</v>
      </c>
      <c r="AG120">
        <v>0</v>
      </c>
      <c r="AH120">
        <v>0</v>
      </c>
      <c r="AI120">
        <v>0</v>
      </c>
      <c r="AJ120">
        <v>0</v>
      </c>
      <c r="AK120">
        <v>0</v>
      </c>
      <c r="AL120">
        <v>0</v>
      </c>
      <c r="AM120">
        <v>0</v>
      </c>
      <c r="AN120">
        <v>0</v>
      </c>
      <c r="AO120">
        <v>0</v>
      </c>
      <c r="AP120">
        <v>0</v>
      </c>
      <c r="AQ120">
        <v>44.73</v>
      </c>
      <c r="AR120">
        <v>0</v>
      </c>
      <c r="AS120">
        <v>0</v>
      </c>
      <c r="AT120">
        <v>0</v>
      </c>
      <c r="AU120">
        <v>0</v>
      </c>
      <c r="AV120">
        <v>0</v>
      </c>
      <c r="AW120">
        <v>0</v>
      </c>
      <c r="AX120">
        <v>0</v>
      </c>
      <c r="AY120">
        <v>0</v>
      </c>
      <c r="AZ120">
        <v>0</v>
      </c>
      <c r="BA120">
        <v>0</v>
      </c>
      <c r="BB120">
        <v>0</v>
      </c>
      <c r="BC120">
        <v>0</v>
      </c>
      <c r="BD120">
        <v>0</v>
      </c>
      <c r="BE120">
        <v>0</v>
      </c>
      <c r="BF120">
        <v>0</v>
      </c>
      <c r="BG120">
        <v>0</v>
      </c>
      <c r="BH120">
        <v>1</v>
      </c>
      <c r="BI120">
        <v>1</v>
      </c>
      <c r="BJ120">
        <v>0.2</v>
      </c>
      <c r="BK120">
        <v>1</v>
      </c>
      <c r="BL120">
        <v>138.88999999999999</v>
      </c>
      <c r="BM120">
        <v>20.83</v>
      </c>
      <c r="BN120">
        <v>159.72</v>
      </c>
      <c r="BO120">
        <v>159.72</v>
      </c>
      <c r="BQ120" t="s">
        <v>369</v>
      </c>
      <c r="BR120" t="s">
        <v>105</v>
      </c>
      <c r="BS120" s="3">
        <v>45883</v>
      </c>
      <c r="BT120" s="4">
        <v>0.70833333333333337</v>
      </c>
      <c r="BU120" t="s">
        <v>370</v>
      </c>
      <c r="BV120" t="s">
        <v>86</v>
      </c>
      <c r="BY120">
        <v>1200</v>
      </c>
      <c r="BZ120" t="s">
        <v>209</v>
      </c>
      <c r="CC120" t="s">
        <v>368</v>
      </c>
      <c r="CD120">
        <v>4226</v>
      </c>
      <c r="CE120" t="s">
        <v>89</v>
      </c>
      <c r="CF120" s="3">
        <v>45883</v>
      </c>
      <c r="CI120">
        <v>2</v>
      </c>
      <c r="CJ120">
        <v>2</v>
      </c>
      <c r="CK120">
        <v>23</v>
      </c>
      <c r="CL120" t="s">
        <v>90</v>
      </c>
    </row>
    <row r="121" spans="1:90" x14ac:dyDescent="0.3">
      <c r="A121" t="s">
        <v>72</v>
      </c>
      <c r="B121" t="s">
        <v>73</v>
      </c>
      <c r="C121" t="s">
        <v>74</v>
      </c>
      <c r="E121" t="str">
        <f>"009944318154"</f>
        <v>009944318154</v>
      </c>
      <c r="F121" s="3">
        <v>45881</v>
      </c>
      <c r="G121">
        <v>202605</v>
      </c>
      <c r="H121" t="s">
        <v>75</v>
      </c>
      <c r="I121" t="s">
        <v>76</v>
      </c>
      <c r="J121" t="s">
        <v>77</v>
      </c>
      <c r="K121" t="s">
        <v>78</v>
      </c>
      <c r="L121" t="s">
        <v>79</v>
      </c>
      <c r="M121" t="s">
        <v>80</v>
      </c>
      <c r="N121" t="s">
        <v>269</v>
      </c>
      <c r="O121" t="s">
        <v>82</v>
      </c>
      <c r="P121" t="str">
        <f>"STORES                        "</f>
        <v xml:space="preserve">STORES                        </v>
      </c>
      <c r="Q121">
        <v>0</v>
      </c>
      <c r="R121">
        <v>0</v>
      </c>
      <c r="S121">
        <v>0</v>
      </c>
      <c r="T121">
        <v>0</v>
      </c>
      <c r="U121">
        <v>0</v>
      </c>
      <c r="V121">
        <v>0</v>
      </c>
      <c r="W121">
        <v>0</v>
      </c>
      <c r="X121">
        <v>0</v>
      </c>
      <c r="Y121">
        <v>0</v>
      </c>
      <c r="Z121">
        <v>0</v>
      </c>
      <c r="AA121">
        <v>0</v>
      </c>
      <c r="AB121">
        <v>0</v>
      </c>
      <c r="AC121">
        <v>0</v>
      </c>
      <c r="AD121">
        <v>0</v>
      </c>
      <c r="AE121">
        <v>0</v>
      </c>
      <c r="AF121">
        <v>0</v>
      </c>
      <c r="AG121">
        <v>5.87</v>
      </c>
      <c r="AH121">
        <v>0</v>
      </c>
      <c r="AI121">
        <v>0</v>
      </c>
      <c r="AJ121">
        <v>0</v>
      </c>
      <c r="AK121">
        <v>0</v>
      </c>
      <c r="AL121">
        <v>0</v>
      </c>
      <c r="AM121">
        <v>0</v>
      </c>
      <c r="AN121">
        <v>0</v>
      </c>
      <c r="AO121">
        <v>0</v>
      </c>
      <c r="AP121">
        <v>0</v>
      </c>
      <c r="AQ121">
        <v>44.64</v>
      </c>
      <c r="AR121">
        <v>0</v>
      </c>
      <c r="AS121">
        <v>0</v>
      </c>
      <c r="AT121">
        <v>0</v>
      </c>
      <c r="AU121">
        <v>0</v>
      </c>
      <c r="AV121">
        <v>0</v>
      </c>
      <c r="AW121">
        <v>0</v>
      </c>
      <c r="AX121">
        <v>0</v>
      </c>
      <c r="AY121">
        <v>0</v>
      </c>
      <c r="AZ121">
        <v>0</v>
      </c>
      <c r="BA121">
        <v>0</v>
      </c>
      <c r="BB121">
        <v>0</v>
      </c>
      <c r="BC121">
        <v>0</v>
      </c>
      <c r="BD121">
        <v>0</v>
      </c>
      <c r="BE121">
        <v>0</v>
      </c>
      <c r="BF121">
        <v>0</v>
      </c>
      <c r="BG121">
        <v>0</v>
      </c>
      <c r="BH121">
        <v>1</v>
      </c>
      <c r="BI121">
        <v>0.2</v>
      </c>
      <c r="BJ121">
        <v>2.8</v>
      </c>
      <c r="BK121">
        <v>3</v>
      </c>
      <c r="BL121">
        <v>144.49</v>
      </c>
      <c r="BM121">
        <v>21.67</v>
      </c>
      <c r="BN121">
        <v>166.16</v>
      </c>
      <c r="BO121">
        <v>166.16</v>
      </c>
      <c r="BQ121" t="s">
        <v>83</v>
      </c>
      <c r="BR121" t="s">
        <v>84</v>
      </c>
      <c r="BS121" s="3">
        <v>45884</v>
      </c>
      <c r="BT121" s="4">
        <v>0.62847222222222221</v>
      </c>
      <c r="BU121" t="s">
        <v>371</v>
      </c>
      <c r="BV121" t="s">
        <v>86</v>
      </c>
      <c r="BY121">
        <v>14200.2</v>
      </c>
      <c r="BZ121" t="s">
        <v>87</v>
      </c>
      <c r="CA121" t="s">
        <v>324</v>
      </c>
      <c r="CC121" t="s">
        <v>80</v>
      </c>
      <c r="CD121">
        <v>7569</v>
      </c>
      <c r="CE121" t="s">
        <v>89</v>
      </c>
      <c r="CF121" s="3">
        <v>45887</v>
      </c>
      <c r="CI121">
        <v>3</v>
      </c>
      <c r="CJ121">
        <v>3</v>
      </c>
      <c r="CK121">
        <v>41</v>
      </c>
      <c r="CL121" t="s">
        <v>90</v>
      </c>
    </row>
    <row r="122" spans="1:90" x14ac:dyDescent="0.3">
      <c r="A122" t="s">
        <v>72</v>
      </c>
      <c r="B122" t="s">
        <v>73</v>
      </c>
      <c r="C122" t="s">
        <v>74</v>
      </c>
      <c r="E122" t="str">
        <f>"009944974171"</f>
        <v>009944974171</v>
      </c>
      <c r="F122" s="3">
        <v>45881</v>
      </c>
      <c r="G122">
        <v>202605</v>
      </c>
      <c r="H122" t="s">
        <v>75</v>
      </c>
      <c r="I122" t="s">
        <v>76</v>
      </c>
      <c r="J122" t="s">
        <v>77</v>
      </c>
      <c r="K122" t="s">
        <v>78</v>
      </c>
      <c r="L122" t="s">
        <v>102</v>
      </c>
      <c r="M122" t="s">
        <v>103</v>
      </c>
      <c r="N122" t="s">
        <v>77</v>
      </c>
      <c r="O122" t="s">
        <v>82</v>
      </c>
      <c r="P122" t="str">
        <f>"STORES                        "</f>
        <v xml:space="preserve">STORES                        </v>
      </c>
      <c r="Q122">
        <v>0</v>
      </c>
      <c r="R122">
        <v>0</v>
      </c>
      <c r="S122">
        <v>0</v>
      </c>
      <c r="T122">
        <v>0</v>
      </c>
      <c r="U122">
        <v>0</v>
      </c>
      <c r="V122">
        <v>0</v>
      </c>
      <c r="W122">
        <v>0</v>
      </c>
      <c r="X122">
        <v>0</v>
      </c>
      <c r="Y122">
        <v>0</v>
      </c>
      <c r="Z122">
        <v>0</v>
      </c>
      <c r="AA122">
        <v>0</v>
      </c>
      <c r="AB122">
        <v>0</v>
      </c>
      <c r="AC122">
        <v>0</v>
      </c>
      <c r="AD122">
        <v>0</v>
      </c>
      <c r="AE122">
        <v>0</v>
      </c>
      <c r="AF122">
        <v>0</v>
      </c>
      <c r="AG122">
        <v>5.87</v>
      </c>
      <c r="AH122">
        <v>0</v>
      </c>
      <c r="AI122">
        <v>0</v>
      </c>
      <c r="AJ122">
        <v>0</v>
      </c>
      <c r="AK122">
        <v>0</v>
      </c>
      <c r="AL122">
        <v>0</v>
      </c>
      <c r="AM122">
        <v>0</v>
      </c>
      <c r="AN122">
        <v>0</v>
      </c>
      <c r="AO122">
        <v>0</v>
      </c>
      <c r="AP122">
        <v>0</v>
      </c>
      <c r="AQ122">
        <v>52.01</v>
      </c>
      <c r="AR122">
        <v>0</v>
      </c>
      <c r="AS122">
        <v>0</v>
      </c>
      <c r="AT122">
        <v>0</v>
      </c>
      <c r="AU122">
        <v>0</v>
      </c>
      <c r="AV122">
        <v>0</v>
      </c>
      <c r="AW122">
        <v>0</v>
      </c>
      <c r="AX122">
        <v>0</v>
      </c>
      <c r="AY122">
        <v>0</v>
      </c>
      <c r="AZ122">
        <v>0</v>
      </c>
      <c r="BA122">
        <v>0</v>
      </c>
      <c r="BB122">
        <v>0</v>
      </c>
      <c r="BC122">
        <v>0</v>
      </c>
      <c r="BD122">
        <v>0</v>
      </c>
      <c r="BE122">
        <v>0</v>
      </c>
      <c r="BF122">
        <v>0</v>
      </c>
      <c r="BG122">
        <v>0</v>
      </c>
      <c r="BH122">
        <v>1</v>
      </c>
      <c r="BI122">
        <v>9.6999999999999993</v>
      </c>
      <c r="BJ122">
        <v>18.5</v>
      </c>
      <c r="BK122">
        <v>19</v>
      </c>
      <c r="BL122">
        <v>167.38</v>
      </c>
      <c r="BM122">
        <v>25.11</v>
      </c>
      <c r="BN122">
        <v>192.49</v>
      </c>
      <c r="BO122">
        <v>192.49</v>
      </c>
      <c r="BQ122" t="s">
        <v>104</v>
      </c>
      <c r="BR122" t="s">
        <v>84</v>
      </c>
      <c r="BS122" s="3">
        <v>45882</v>
      </c>
      <c r="BT122" s="4">
        <v>0.41249999999999998</v>
      </c>
      <c r="BU122" t="s">
        <v>248</v>
      </c>
      <c r="BV122" t="s">
        <v>86</v>
      </c>
      <c r="BY122">
        <v>92357.88</v>
      </c>
      <c r="BZ122" t="s">
        <v>87</v>
      </c>
      <c r="CA122" t="s">
        <v>251</v>
      </c>
      <c r="CC122" t="s">
        <v>103</v>
      </c>
      <c r="CD122">
        <v>4017</v>
      </c>
      <c r="CE122" t="s">
        <v>89</v>
      </c>
      <c r="CF122" s="3">
        <v>45882</v>
      </c>
      <c r="CI122">
        <v>1</v>
      </c>
      <c r="CJ122">
        <v>1</v>
      </c>
      <c r="CK122">
        <v>41</v>
      </c>
      <c r="CL122" t="s">
        <v>90</v>
      </c>
    </row>
    <row r="123" spans="1:90" x14ac:dyDescent="0.3">
      <c r="A123" t="s">
        <v>72</v>
      </c>
      <c r="B123" t="s">
        <v>73</v>
      </c>
      <c r="C123" t="s">
        <v>74</v>
      </c>
      <c r="E123" t="str">
        <f>"009944588923"</f>
        <v>009944588923</v>
      </c>
      <c r="F123" s="3">
        <v>45881</v>
      </c>
      <c r="G123">
        <v>202605</v>
      </c>
      <c r="H123" t="s">
        <v>75</v>
      </c>
      <c r="I123" t="s">
        <v>76</v>
      </c>
      <c r="J123" t="s">
        <v>77</v>
      </c>
      <c r="K123" t="s">
        <v>78</v>
      </c>
      <c r="L123" t="s">
        <v>233</v>
      </c>
      <c r="M123" t="s">
        <v>234</v>
      </c>
      <c r="N123" t="s">
        <v>77</v>
      </c>
      <c r="O123" t="s">
        <v>82</v>
      </c>
      <c r="P123" t="str">
        <f>"STORES                        "</f>
        <v xml:space="preserve">STORES                        </v>
      </c>
      <c r="Q123">
        <v>0</v>
      </c>
      <c r="R123">
        <v>0</v>
      </c>
      <c r="S123">
        <v>0</v>
      </c>
      <c r="T123">
        <v>0</v>
      </c>
      <c r="U123">
        <v>0</v>
      </c>
      <c r="V123">
        <v>0</v>
      </c>
      <c r="W123">
        <v>0</v>
      </c>
      <c r="X123">
        <v>0</v>
      </c>
      <c r="Y123">
        <v>0</v>
      </c>
      <c r="Z123">
        <v>0</v>
      </c>
      <c r="AA123">
        <v>0</v>
      </c>
      <c r="AB123">
        <v>0</v>
      </c>
      <c r="AC123">
        <v>0</v>
      </c>
      <c r="AD123">
        <v>0</v>
      </c>
      <c r="AE123">
        <v>0</v>
      </c>
      <c r="AF123">
        <v>0</v>
      </c>
      <c r="AG123">
        <v>5.87</v>
      </c>
      <c r="AH123">
        <v>0</v>
      </c>
      <c r="AI123">
        <v>0</v>
      </c>
      <c r="AJ123">
        <v>0</v>
      </c>
      <c r="AK123">
        <v>0</v>
      </c>
      <c r="AL123">
        <v>0</v>
      </c>
      <c r="AM123">
        <v>0</v>
      </c>
      <c r="AN123">
        <v>0</v>
      </c>
      <c r="AO123">
        <v>0</v>
      </c>
      <c r="AP123">
        <v>0</v>
      </c>
      <c r="AQ123">
        <v>62.96</v>
      </c>
      <c r="AR123">
        <v>0</v>
      </c>
      <c r="AS123">
        <v>0</v>
      </c>
      <c r="AT123">
        <v>0</v>
      </c>
      <c r="AU123">
        <v>0</v>
      </c>
      <c r="AV123">
        <v>0</v>
      </c>
      <c r="AW123">
        <v>0</v>
      </c>
      <c r="AX123">
        <v>0</v>
      </c>
      <c r="AY123">
        <v>0</v>
      </c>
      <c r="AZ123">
        <v>0</v>
      </c>
      <c r="BA123">
        <v>0</v>
      </c>
      <c r="BB123">
        <v>0</v>
      </c>
      <c r="BC123">
        <v>0</v>
      </c>
      <c r="BD123">
        <v>0</v>
      </c>
      <c r="BE123">
        <v>0</v>
      </c>
      <c r="BF123">
        <v>0</v>
      </c>
      <c r="BG123">
        <v>0</v>
      </c>
      <c r="BH123">
        <v>1</v>
      </c>
      <c r="BI123">
        <v>0.2</v>
      </c>
      <c r="BJ123">
        <v>5.9</v>
      </c>
      <c r="BK123">
        <v>6</v>
      </c>
      <c r="BL123">
        <v>201.38</v>
      </c>
      <c r="BM123">
        <v>30.21</v>
      </c>
      <c r="BN123">
        <v>231.59</v>
      </c>
      <c r="BO123">
        <v>231.59</v>
      </c>
      <c r="BQ123" t="s">
        <v>271</v>
      </c>
      <c r="BR123" t="s">
        <v>316</v>
      </c>
      <c r="BS123" s="3">
        <v>45887</v>
      </c>
      <c r="BT123" s="4">
        <v>0.61458333333333337</v>
      </c>
      <c r="BU123" t="s">
        <v>372</v>
      </c>
      <c r="BV123" t="s">
        <v>90</v>
      </c>
      <c r="BW123" t="s">
        <v>228</v>
      </c>
      <c r="BX123" t="s">
        <v>273</v>
      </c>
      <c r="BY123">
        <v>29508.6</v>
      </c>
      <c r="BZ123" t="s">
        <v>87</v>
      </c>
      <c r="CC123" t="s">
        <v>234</v>
      </c>
      <c r="CD123">
        <v>3900</v>
      </c>
      <c r="CE123" t="s">
        <v>89</v>
      </c>
      <c r="CF123" s="3">
        <v>45887</v>
      </c>
      <c r="CI123">
        <v>2</v>
      </c>
      <c r="CJ123">
        <v>4</v>
      </c>
      <c r="CK123">
        <v>43</v>
      </c>
      <c r="CL123" t="s">
        <v>90</v>
      </c>
    </row>
    <row r="124" spans="1:90" x14ac:dyDescent="0.3">
      <c r="A124" t="s">
        <v>72</v>
      </c>
      <c r="B124" t="s">
        <v>73</v>
      </c>
      <c r="C124" t="s">
        <v>74</v>
      </c>
      <c r="E124" t="str">
        <f>"009944536256"</f>
        <v>009944536256</v>
      </c>
      <c r="F124" s="3">
        <v>45881</v>
      </c>
      <c r="G124">
        <v>202605</v>
      </c>
      <c r="H124" t="s">
        <v>75</v>
      </c>
      <c r="I124" t="s">
        <v>76</v>
      </c>
      <c r="J124" t="s">
        <v>77</v>
      </c>
      <c r="K124" t="s">
        <v>78</v>
      </c>
      <c r="L124" t="s">
        <v>113</v>
      </c>
      <c r="M124" t="s">
        <v>114</v>
      </c>
      <c r="N124" t="s">
        <v>77</v>
      </c>
      <c r="O124" t="s">
        <v>82</v>
      </c>
      <c r="P124" t="str">
        <f>"SMALL SPARES                  "</f>
        <v xml:space="preserve">SMALL SPARES                  </v>
      </c>
      <c r="Q124">
        <v>0</v>
      </c>
      <c r="R124">
        <v>0</v>
      </c>
      <c r="S124">
        <v>0</v>
      </c>
      <c r="T124">
        <v>0</v>
      </c>
      <c r="U124">
        <v>0</v>
      </c>
      <c r="V124">
        <v>0</v>
      </c>
      <c r="W124">
        <v>0</v>
      </c>
      <c r="X124">
        <v>0</v>
      </c>
      <c r="Y124">
        <v>0</v>
      </c>
      <c r="Z124">
        <v>0</v>
      </c>
      <c r="AA124">
        <v>0</v>
      </c>
      <c r="AB124">
        <v>0</v>
      </c>
      <c r="AC124">
        <v>0</v>
      </c>
      <c r="AD124">
        <v>0</v>
      </c>
      <c r="AE124">
        <v>0</v>
      </c>
      <c r="AF124">
        <v>0</v>
      </c>
      <c r="AG124">
        <v>5.87</v>
      </c>
      <c r="AH124">
        <v>0</v>
      </c>
      <c r="AI124">
        <v>0</v>
      </c>
      <c r="AJ124">
        <v>0</v>
      </c>
      <c r="AK124">
        <v>0</v>
      </c>
      <c r="AL124">
        <v>0</v>
      </c>
      <c r="AM124">
        <v>0</v>
      </c>
      <c r="AN124">
        <v>0</v>
      </c>
      <c r="AO124">
        <v>0</v>
      </c>
      <c r="AP124">
        <v>0</v>
      </c>
      <c r="AQ124">
        <v>44.64</v>
      </c>
      <c r="AR124">
        <v>0</v>
      </c>
      <c r="AS124">
        <v>0</v>
      </c>
      <c r="AT124">
        <v>0</v>
      </c>
      <c r="AU124">
        <v>0</v>
      </c>
      <c r="AV124">
        <v>0</v>
      </c>
      <c r="AW124">
        <v>0</v>
      </c>
      <c r="AX124">
        <v>0</v>
      </c>
      <c r="AY124">
        <v>0</v>
      </c>
      <c r="AZ124">
        <v>0</v>
      </c>
      <c r="BA124">
        <v>0</v>
      </c>
      <c r="BB124">
        <v>0</v>
      </c>
      <c r="BC124">
        <v>0</v>
      </c>
      <c r="BD124">
        <v>0</v>
      </c>
      <c r="BE124">
        <v>0</v>
      </c>
      <c r="BF124">
        <v>0</v>
      </c>
      <c r="BG124">
        <v>0</v>
      </c>
      <c r="BH124">
        <v>1</v>
      </c>
      <c r="BI124">
        <v>1</v>
      </c>
      <c r="BJ124">
        <v>0.2</v>
      </c>
      <c r="BK124">
        <v>1</v>
      </c>
      <c r="BL124">
        <v>144.49</v>
      </c>
      <c r="BM124">
        <v>21.67</v>
      </c>
      <c r="BN124">
        <v>166.16</v>
      </c>
      <c r="BO124">
        <v>166.16</v>
      </c>
      <c r="BQ124" t="s">
        <v>84</v>
      </c>
      <c r="BR124" t="s">
        <v>84</v>
      </c>
      <c r="BS124" s="3">
        <v>45884</v>
      </c>
      <c r="BT124" s="4">
        <v>0.54374999999999996</v>
      </c>
      <c r="BU124" t="s">
        <v>117</v>
      </c>
      <c r="BV124" t="s">
        <v>86</v>
      </c>
      <c r="BY124">
        <v>1200</v>
      </c>
      <c r="BZ124" t="s">
        <v>87</v>
      </c>
      <c r="CA124" t="s">
        <v>118</v>
      </c>
      <c r="CC124" t="s">
        <v>114</v>
      </c>
      <c r="CD124">
        <v>6045</v>
      </c>
      <c r="CE124" t="s">
        <v>89</v>
      </c>
      <c r="CF124" s="3">
        <v>45884</v>
      </c>
      <c r="CI124">
        <v>3</v>
      </c>
      <c r="CJ124">
        <v>3</v>
      </c>
      <c r="CK124">
        <v>41</v>
      </c>
      <c r="CL124" t="s">
        <v>90</v>
      </c>
    </row>
    <row r="125" spans="1:90" x14ac:dyDescent="0.3">
      <c r="A125" t="s">
        <v>72</v>
      </c>
      <c r="B125" t="s">
        <v>73</v>
      </c>
      <c r="C125" t="s">
        <v>74</v>
      </c>
      <c r="E125" t="str">
        <f>"009944778604"</f>
        <v>009944778604</v>
      </c>
      <c r="F125" s="3">
        <v>45881</v>
      </c>
      <c r="G125">
        <v>202605</v>
      </c>
      <c r="H125" t="s">
        <v>75</v>
      </c>
      <c r="I125" t="s">
        <v>76</v>
      </c>
      <c r="J125" t="s">
        <v>77</v>
      </c>
      <c r="K125" t="s">
        <v>78</v>
      </c>
      <c r="L125" t="s">
        <v>102</v>
      </c>
      <c r="M125" t="s">
        <v>103</v>
      </c>
      <c r="N125" t="s">
        <v>77</v>
      </c>
      <c r="O125" t="s">
        <v>82</v>
      </c>
      <c r="P125" t="str">
        <f>"LOCKS                         "</f>
        <v xml:space="preserve">LOCKS                         </v>
      </c>
      <c r="Q125">
        <v>0</v>
      </c>
      <c r="R125">
        <v>0</v>
      </c>
      <c r="S125">
        <v>0</v>
      </c>
      <c r="T125">
        <v>0</v>
      </c>
      <c r="U125">
        <v>0</v>
      </c>
      <c r="V125">
        <v>0</v>
      </c>
      <c r="W125">
        <v>0</v>
      </c>
      <c r="X125">
        <v>0</v>
      </c>
      <c r="Y125">
        <v>0</v>
      </c>
      <c r="Z125">
        <v>0</v>
      </c>
      <c r="AA125">
        <v>0</v>
      </c>
      <c r="AB125">
        <v>0</v>
      </c>
      <c r="AC125">
        <v>0</v>
      </c>
      <c r="AD125">
        <v>0</v>
      </c>
      <c r="AE125">
        <v>0</v>
      </c>
      <c r="AF125">
        <v>0</v>
      </c>
      <c r="AG125">
        <v>5.87</v>
      </c>
      <c r="AH125">
        <v>0</v>
      </c>
      <c r="AI125">
        <v>0</v>
      </c>
      <c r="AJ125">
        <v>0</v>
      </c>
      <c r="AK125">
        <v>0</v>
      </c>
      <c r="AL125">
        <v>0</v>
      </c>
      <c r="AM125">
        <v>0</v>
      </c>
      <c r="AN125">
        <v>0</v>
      </c>
      <c r="AO125">
        <v>0</v>
      </c>
      <c r="AP125">
        <v>0</v>
      </c>
      <c r="AQ125">
        <v>44.64</v>
      </c>
      <c r="AR125">
        <v>0</v>
      </c>
      <c r="AS125">
        <v>0</v>
      </c>
      <c r="AT125">
        <v>0</v>
      </c>
      <c r="AU125">
        <v>0</v>
      </c>
      <c r="AV125">
        <v>0</v>
      </c>
      <c r="AW125">
        <v>0</v>
      </c>
      <c r="AX125">
        <v>0</v>
      </c>
      <c r="AY125">
        <v>0</v>
      </c>
      <c r="AZ125">
        <v>0</v>
      </c>
      <c r="BA125">
        <v>0</v>
      </c>
      <c r="BB125">
        <v>0</v>
      </c>
      <c r="BC125">
        <v>0</v>
      </c>
      <c r="BD125">
        <v>0</v>
      </c>
      <c r="BE125">
        <v>0</v>
      </c>
      <c r="BF125">
        <v>0</v>
      </c>
      <c r="BG125">
        <v>0</v>
      </c>
      <c r="BH125">
        <v>1</v>
      </c>
      <c r="BI125">
        <v>0.2</v>
      </c>
      <c r="BJ125">
        <v>4.0999999999999996</v>
      </c>
      <c r="BK125">
        <v>5</v>
      </c>
      <c r="BL125">
        <v>144.49</v>
      </c>
      <c r="BM125">
        <v>21.67</v>
      </c>
      <c r="BN125">
        <v>166.16</v>
      </c>
      <c r="BO125">
        <v>166.16</v>
      </c>
      <c r="BQ125" t="s">
        <v>104</v>
      </c>
      <c r="BR125" t="s">
        <v>373</v>
      </c>
      <c r="BS125" s="3">
        <v>45882</v>
      </c>
      <c r="BT125" s="4">
        <v>0.41249999999999998</v>
      </c>
      <c r="BU125" t="s">
        <v>248</v>
      </c>
      <c r="BV125" t="s">
        <v>86</v>
      </c>
      <c r="BY125">
        <v>20741.07</v>
      </c>
      <c r="BZ125" t="s">
        <v>87</v>
      </c>
      <c r="CA125" t="s">
        <v>251</v>
      </c>
      <c r="CC125" t="s">
        <v>103</v>
      </c>
      <c r="CD125">
        <v>4001</v>
      </c>
      <c r="CE125" t="s">
        <v>89</v>
      </c>
      <c r="CF125" s="3">
        <v>45882</v>
      </c>
      <c r="CI125">
        <v>1</v>
      </c>
      <c r="CJ125">
        <v>1</v>
      </c>
      <c r="CK125">
        <v>41</v>
      </c>
      <c r="CL125" t="s">
        <v>90</v>
      </c>
    </row>
    <row r="126" spans="1:90" x14ac:dyDescent="0.3">
      <c r="A126" t="s">
        <v>72</v>
      </c>
      <c r="B126" t="s">
        <v>73</v>
      </c>
      <c r="C126" t="s">
        <v>74</v>
      </c>
      <c r="E126" t="str">
        <f>"009944318184"</f>
        <v>009944318184</v>
      </c>
      <c r="F126" s="3">
        <v>45881</v>
      </c>
      <c r="G126">
        <v>202605</v>
      </c>
      <c r="H126" t="s">
        <v>75</v>
      </c>
      <c r="I126" t="s">
        <v>76</v>
      </c>
      <c r="J126" t="s">
        <v>77</v>
      </c>
      <c r="K126" t="s">
        <v>78</v>
      </c>
      <c r="L126" t="s">
        <v>79</v>
      </c>
      <c r="M126" t="s">
        <v>80</v>
      </c>
      <c r="N126" t="s">
        <v>269</v>
      </c>
      <c r="O126" t="s">
        <v>205</v>
      </c>
      <c r="P126" t="str">
        <f>"LOCKS                         "</f>
        <v xml:space="preserve">LOCKS                         </v>
      </c>
      <c r="Q126">
        <v>0</v>
      </c>
      <c r="R126">
        <v>0</v>
      </c>
      <c r="S126">
        <v>0</v>
      </c>
      <c r="T126">
        <v>0</v>
      </c>
      <c r="U126">
        <v>0</v>
      </c>
      <c r="V126">
        <v>0</v>
      </c>
      <c r="W126">
        <v>0</v>
      </c>
      <c r="X126">
        <v>0</v>
      </c>
      <c r="Y126">
        <v>0</v>
      </c>
      <c r="Z126">
        <v>0</v>
      </c>
      <c r="AA126">
        <v>0</v>
      </c>
      <c r="AB126">
        <v>0</v>
      </c>
      <c r="AC126">
        <v>0</v>
      </c>
      <c r="AD126">
        <v>0</v>
      </c>
      <c r="AE126">
        <v>0</v>
      </c>
      <c r="AF126">
        <v>0</v>
      </c>
      <c r="AG126">
        <v>0</v>
      </c>
      <c r="AH126">
        <v>0</v>
      </c>
      <c r="AI126">
        <v>0</v>
      </c>
      <c r="AJ126">
        <v>0</v>
      </c>
      <c r="AK126">
        <v>0</v>
      </c>
      <c r="AL126">
        <v>0</v>
      </c>
      <c r="AM126">
        <v>0</v>
      </c>
      <c r="AN126">
        <v>0</v>
      </c>
      <c r="AO126">
        <v>0</v>
      </c>
      <c r="AP126">
        <v>0</v>
      </c>
      <c r="AQ126">
        <v>23.09</v>
      </c>
      <c r="AR126">
        <v>0</v>
      </c>
      <c r="AS126">
        <v>0</v>
      </c>
      <c r="AT126">
        <v>0</v>
      </c>
      <c r="AU126">
        <v>0</v>
      </c>
      <c r="AV126">
        <v>0</v>
      </c>
      <c r="AW126">
        <v>0</v>
      </c>
      <c r="AX126">
        <v>0</v>
      </c>
      <c r="AY126">
        <v>0</v>
      </c>
      <c r="AZ126">
        <v>0</v>
      </c>
      <c r="BA126">
        <v>0</v>
      </c>
      <c r="BB126">
        <v>0</v>
      </c>
      <c r="BC126">
        <v>0</v>
      </c>
      <c r="BD126">
        <v>0</v>
      </c>
      <c r="BE126">
        <v>0</v>
      </c>
      <c r="BF126">
        <v>0</v>
      </c>
      <c r="BG126">
        <v>0</v>
      </c>
      <c r="BH126">
        <v>1</v>
      </c>
      <c r="BI126">
        <v>2</v>
      </c>
      <c r="BJ126">
        <v>0.2</v>
      </c>
      <c r="BK126">
        <v>2</v>
      </c>
      <c r="BL126">
        <v>71.69</v>
      </c>
      <c r="BM126">
        <v>10.75</v>
      </c>
      <c r="BN126">
        <v>82.44</v>
      </c>
      <c r="BO126">
        <v>82.44</v>
      </c>
      <c r="BQ126" t="s">
        <v>83</v>
      </c>
      <c r="BR126" t="s">
        <v>84</v>
      </c>
      <c r="BS126" s="3">
        <v>45882</v>
      </c>
      <c r="BT126" s="4">
        <v>0.42499999999999999</v>
      </c>
      <c r="BU126" t="s">
        <v>356</v>
      </c>
      <c r="BV126" t="s">
        <v>86</v>
      </c>
      <c r="BY126">
        <v>1200</v>
      </c>
      <c r="BZ126" t="s">
        <v>209</v>
      </c>
      <c r="CA126" t="s">
        <v>324</v>
      </c>
      <c r="CC126" t="s">
        <v>80</v>
      </c>
      <c r="CD126">
        <v>7569</v>
      </c>
      <c r="CE126" t="s">
        <v>89</v>
      </c>
      <c r="CF126" s="3">
        <v>45883</v>
      </c>
      <c r="CI126">
        <v>1</v>
      </c>
      <c r="CJ126">
        <v>1</v>
      </c>
      <c r="CK126">
        <v>21</v>
      </c>
      <c r="CL126" t="s">
        <v>90</v>
      </c>
    </row>
    <row r="127" spans="1:90" x14ac:dyDescent="0.3">
      <c r="A127" t="s">
        <v>72</v>
      </c>
      <c r="B127" t="s">
        <v>73</v>
      </c>
      <c r="C127" t="s">
        <v>74</v>
      </c>
      <c r="E127" t="str">
        <f>"009944765840"</f>
        <v>009944765840</v>
      </c>
      <c r="F127" s="3">
        <v>45882</v>
      </c>
      <c r="G127">
        <v>202605</v>
      </c>
      <c r="H127" t="s">
        <v>141</v>
      </c>
      <c r="I127" t="s">
        <v>142</v>
      </c>
      <c r="J127" t="s">
        <v>77</v>
      </c>
      <c r="K127" t="s">
        <v>78</v>
      </c>
      <c r="L127" t="s">
        <v>119</v>
      </c>
      <c r="M127" t="s">
        <v>120</v>
      </c>
      <c r="N127" t="s">
        <v>77</v>
      </c>
      <c r="O127" t="s">
        <v>82</v>
      </c>
      <c r="P127" t="str">
        <f>"                              "</f>
        <v xml:space="preserve">                              </v>
      </c>
      <c r="Q127">
        <v>0</v>
      </c>
      <c r="R127">
        <v>0</v>
      </c>
      <c r="S127">
        <v>0</v>
      </c>
      <c r="T127">
        <v>0</v>
      </c>
      <c r="U127">
        <v>0</v>
      </c>
      <c r="V127">
        <v>0</v>
      </c>
      <c r="W127">
        <v>0</v>
      </c>
      <c r="X127">
        <v>0</v>
      </c>
      <c r="Y127">
        <v>0</v>
      </c>
      <c r="Z127">
        <v>0</v>
      </c>
      <c r="AA127">
        <v>0</v>
      </c>
      <c r="AB127">
        <v>0</v>
      </c>
      <c r="AC127">
        <v>0</v>
      </c>
      <c r="AD127">
        <v>0</v>
      </c>
      <c r="AE127">
        <v>0</v>
      </c>
      <c r="AF127">
        <v>0</v>
      </c>
      <c r="AG127">
        <v>5.87</v>
      </c>
      <c r="AH127">
        <v>0</v>
      </c>
      <c r="AI127">
        <v>0</v>
      </c>
      <c r="AJ127">
        <v>0</v>
      </c>
      <c r="AK127">
        <v>0</v>
      </c>
      <c r="AL127">
        <v>0</v>
      </c>
      <c r="AM127">
        <v>0</v>
      </c>
      <c r="AN127">
        <v>0</v>
      </c>
      <c r="AO127">
        <v>0</v>
      </c>
      <c r="AP127">
        <v>0</v>
      </c>
      <c r="AQ127">
        <v>87.92</v>
      </c>
      <c r="AR127">
        <v>0</v>
      </c>
      <c r="AS127">
        <v>0</v>
      </c>
      <c r="AT127">
        <v>0</v>
      </c>
      <c r="AU127">
        <v>0</v>
      </c>
      <c r="AV127">
        <v>0</v>
      </c>
      <c r="AW127">
        <v>0</v>
      </c>
      <c r="AX127">
        <v>0</v>
      </c>
      <c r="AY127">
        <v>0</v>
      </c>
      <c r="AZ127">
        <v>0</v>
      </c>
      <c r="BA127">
        <v>0</v>
      </c>
      <c r="BB127">
        <v>0</v>
      </c>
      <c r="BC127">
        <v>0</v>
      </c>
      <c r="BD127">
        <v>0</v>
      </c>
      <c r="BE127">
        <v>0</v>
      </c>
      <c r="BF127">
        <v>0</v>
      </c>
      <c r="BG127">
        <v>0</v>
      </c>
      <c r="BH127">
        <v>1</v>
      </c>
      <c r="BI127">
        <v>15</v>
      </c>
      <c r="BJ127">
        <v>44.2</v>
      </c>
      <c r="BK127">
        <v>45</v>
      </c>
      <c r="BL127">
        <v>278.88</v>
      </c>
      <c r="BM127">
        <v>41.83</v>
      </c>
      <c r="BN127">
        <v>320.70999999999998</v>
      </c>
      <c r="BO127">
        <v>320.70999999999998</v>
      </c>
      <c r="BQ127" t="s">
        <v>121</v>
      </c>
      <c r="BR127" t="s">
        <v>143</v>
      </c>
      <c r="BS127" s="3">
        <v>45884</v>
      </c>
      <c r="BT127" s="4">
        <v>0.5625</v>
      </c>
      <c r="BU127" t="s">
        <v>121</v>
      </c>
      <c r="BV127" t="s">
        <v>90</v>
      </c>
      <c r="BW127" t="s">
        <v>181</v>
      </c>
      <c r="BX127" t="s">
        <v>182</v>
      </c>
      <c r="BY127">
        <v>220800</v>
      </c>
      <c r="BZ127" t="s">
        <v>178</v>
      </c>
      <c r="CA127" t="s">
        <v>374</v>
      </c>
      <c r="CC127" t="s">
        <v>120</v>
      </c>
      <c r="CD127" s="5" t="s">
        <v>124</v>
      </c>
      <c r="CE127" t="s">
        <v>97</v>
      </c>
      <c r="CF127" s="3">
        <v>45887</v>
      </c>
      <c r="CI127">
        <v>1</v>
      </c>
      <c r="CJ127">
        <v>2</v>
      </c>
      <c r="CK127">
        <v>44</v>
      </c>
      <c r="CL127" t="s">
        <v>90</v>
      </c>
    </row>
    <row r="128" spans="1:90" x14ac:dyDescent="0.3">
      <c r="A128" t="s">
        <v>72</v>
      </c>
      <c r="B128" t="s">
        <v>73</v>
      </c>
      <c r="C128" t="s">
        <v>74</v>
      </c>
      <c r="E128" t="str">
        <f>"009944974170"</f>
        <v>009944974170</v>
      </c>
      <c r="F128" s="3">
        <v>45881</v>
      </c>
      <c r="G128">
        <v>202605</v>
      </c>
      <c r="H128" t="s">
        <v>75</v>
      </c>
      <c r="I128" t="s">
        <v>76</v>
      </c>
      <c r="J128" t="s">
        <v>77</v>
      </c>
      <c r="K128" t="s">
        <v>78</v>
      </c>
      <c r="L128" t="s">
        <v>102</v>
      </c>
      <c r="M128" t="s">
        <v>103</v>
      </c>
      <c r="N128" t="s">
        <v>77</v>
      </c>
      <c r="O128" t="s">
        <v>82</v>
      </c>
      <c r="P128" t="str">
        <f>"STORES                        "</f>
        <v xml:space="preserve">STORES                        </v>
      </c>
      <c r="Q128">
        <v>0</v>
      </c>
      <c r="R128">
        <v>0</v>
      </c>
      <c r="S128">
        <v>0</v>
      </c>
      <c r="T128">
        <v>0</v>
      </c>
      <c r="U128">
        <v>0</v>
      </c>
      <c r="V128">
        <v>0</v>
      </c>
      <c r="W128">
        <v>0</v>
      </c>
      <c r="X128">
        <v>0</v>
      </c>
      <c r="Y128">
        <v>0</v>
      </c>
      <c r="Z128">
        <v>0</v>
      </c>
      <c r="AA128">
        <v>0</v>
      </c>
      <c r="AB128">
        <v>0</v>
      </c>
      <c r="AC128">
        <v>0</v>
      </c>
      <c r="AD128">
        <v>0</v>
      </c>
      <c r="AE128">
        <v>0</v>
      </c>
      <c r="AF128">
        <v>0</v>
      </c>
      <c r="AG128">
        <v>5.87</v>
      </c>
      <c r="AH128">
        <v>0</v>
      </c>
      <c r="AI128">
        <v>0</v>
      </c>
      <c r="AJ128">
        <v>0</v>
      </c>
      <c r="AK128">
        <v>0</v>
      </c>
      <c r="AL128">
        <v>0</v>
      </c>
      <c r="AM128">
        <v>0</v>
      </c>
      <c r="AN128">
        <v>0</v>
      </c>
      <c r="AO128">
        <v>0</v>
      </c>
      <c r="AP128">
        <v>0</v>
      </c>
      <c r="AQ128">
        <v>234.47</v>
      </c>
      <c r="AR128">
        <v>0</v>
      </c>
      <c r="AS128">
        <v>0</v>
      </c>
      <c r="AT128">
        <v>0</v>
      </c>
      <c r="AU128">
        <v>0</v>
      </c>
      <c r="AV128">
        <v>0</v>
      </c>
      <c r="AW128">
        <v>0</v>
      </c>
      <c r="AX128">
        <v>0</v>
      </c>
      <c r="AY128">
        <v>0</v>
      </c>
      <c r="AZ128">
        <v>0</v>
      </c>
      <c r="BA128">
        <v>0</v>
      </c>
      <c r="BB128">
        <v>0</v>
      </c>
      <c r="BC128">
        <v>0</v>
      </c>
      <c r="BD128">
        <v>0</v>
      </c>
      <c r="BE128">
        <v>0</v>
      </c>
      <c r="BF128">
        <v>0</v>
      </c>
      <c r="BG128">
        <v>0</v>
      </c>
      <c r="BH128">
        <v>4</v>
      </c>
      <c r="BI128">
        <v>90</v>
      </c>
      <c r="BJ128">
        <v>118</v>
      </c>
      <c r="BK128">
        <v>118</v>
      </c>
      <c r="BL128">
        <v>733.96</v>
      </c>
      <c r="BM128">
        <v>110.09</v>
      </c>
      <c r="BN128">
        <v>844.05</v>
      </c>
      <c r="BO128">
        <v>844.05</v>
      </c>
      <c r="BQ128" t="s">
        <v>104</v>
      </c>
      <c r="BR128" t="s">
        <v>84</v>
      </c>
      <c r="BS128" s="3">
        <v>45883</v>
      </c>
      <c r="BT128" s="4">
        <v>0.42152777777777778</v>
      </c>
      <c r="BU128" t="s">
        <v>248</v>
      </c>
      <c r="BV128" t="s">
        <v>86</v>
      </c>
      <c r="BY128">
        <v>294939</v>
      </c>
      <c r="BZ128" t="s">
        <v>87</v>
      </c>
      <c r="CA128" t="s">
        <v>375</v>
      </c>
      <c r="CC128" t="s">
        <v>103</v>
      </c>
      <c r="CD128">
        <v>4017</v>
      </c>
      <c r="CE128" t="s">
        <v>89</v>
      </c>
      <c r="CF128" s="3">
        <v>45883</v>
      </c>
      <c r="CI128">
        <v>1</v>
      </c>
      <c r="CJ128">
        <v>1</v>
      </c>
      <c r="CK128">
        <v>41</v>
      </c>
      <c r="CL128" t="s">
        <v>90</v>
      </c>
    </row>
    <row r="129" spans="1:90" x14ac:dyDescent="0.3">
      <c r="A129" t="s">
        <v>72</v>
      </c>
      <c r="B129" t="s">
        <v>73</v>
      </c>
      <c r="C129" t="s">
        <v>74</v>
      </c>
      <c r="E129" t="str">
        <f>"009944442720"</f>
        <v>009944442720</v>
      </c>
      <c r="F129" s="3">
        <v>45882</v>
      </c>
      <c r="G129">
        <v>202605</v>
      </c>
      <c r="H129" t="s">
        <v>233</v>
      </c>
      <c r="I129" t="s">
        <v>234</v>
      </c>
      <c r="J129" t="s">
        <v>77</v>
      </c>
      <c r="K129" t="s">
        <v>78</v>
      </c>
      <c r="L129" t="s">
        <v>75</v>
      </c>
      <c r="M129" t="s">
        <v>76</v>
      </c>
      <c r="N129" t="s">
        <v>77</v>
      </c>
      <c r="O129" t="s">
        <v>82</v>
      </c>
      <c r="P129" t="str">
        <f>"                              "</f>
        <v xml:space="preserve">                              </v>
      </c>
      <c r="Q129">
        <v>0</v>
      </c>
      <c r="R129">
        <v>0</v>
      </c>
      <c r="S129">
        <v>0</v>
      </c>
      <c r="T129">
        <v>0</v>
      </c>
      <c r="U129">
        <v>0</v>
      </c>
      <c r="V129">
        <v>0</v>
      </c>
      <c r="W129">
        <v>0</v>
      </c>
      <c r="X129">
        <v>0</v>
      </c>
      <c r="Y129">
        <v>0</v>
      </c>
      <c r="Z129">
        <v>0</v>
      </c>
      <c r="AA129">
        <v>0</v>
      </c>
      <c r="AB129">
        <v>0</v>
      </c>
      <c r="AC129">
        <v>0</v>
      </c>
      <c r="AD129">
        <v>0</v>
      </c>
      <c r="AE129">
        <v>0</v>
      </c>
      <c r="AF129">
        <v>0</v>
      </c>
      <c r="AG129">
        <v>5.87</v>
      </c>
      <c r="AH129">
        <v>0</v>
      </c>
      <c r="AI129">
        <v>0</v>
      </c>
      <c r="AJ129">
        <v>0</v>
      </c>
      <c r="AK129">
        <v>0</v>
      </c>
      <c r="AL129">
        <v>0</v>
      </c>
      <c r="AM129">
        <v>0</v>
      </c>
      <c r="AN129">
        <v>0</v>
      </c>
      <c r="AO129">
        <v>0</v>
      </c>
      <c r="AP129">
        <v>0</v>
      </c>
      <c r="AQ129">
        <v>741.48</v>
      </c>
      <c r="AR129">
        <v>0</v>
      </c>
      <c r="AS129">
        <v>0</v>
      </c>
      <c r="AT129">
        <v>0</v>
      </c>
      <c r="AU129">
        <v>0</v>
      </c>
      <c r="AV129">
        <v>0</v>
      </c>
      <c r="AW129">
        <v>0</v>
      </c>
      <c r="AX129">
        <v>0</v>
      </c>
      <c r="AY129">
        <v>0</v>
      </c>
      <c r="AZ129">
        <v>0</v>
      </c>
      <c r="BA129">
        <v>0</v>
      </c>
      <c r="BB129">
        <v>0</v>
      </c>
      <c r="BC129">
        <v>0</v>
      </c>
      <c r="BD129">
        <v>0</v>
      </c>
      <c r="BE129">
        <v>0</v>
      </c>
      <c r="BF129">
        <v>0</v>
      </c>
      <c r="BG129">
        <v>0</v>
      </c>
      <c r="BH129">
        <v>10</v>
      </c>
      <c r="BI129">
        <v>178.1</v>
      </c>
      <c r="BJ129">
        <v>225.2</v>
      </c>
      <c r="BK129">
        <v>226</v>
      </c>
      <c r="BL129">
        <v>2308.37</v>
      </c>
      <c r="BM129">
        <v>346.26</v>
      </c>
      <c r="BN129">
        <v>2654.63</v>
      </c>
      <c r="BO129">
        <v>2654.63</v>
      </c>
      <c r="BQ129" t="s">
        <v>376</v>
      </c>
      <c r="BR129" t="s">
        <v>359</v>
      </c>
      <c r="BS129" s="3">
        <v>45883</v>
      </c>
      <c r="BT129" s="4">
        <v>0.38194444444444442</v>
      </c>
      <c r="BU129" t="s">
        <v>346</v>
      </c>
      <c r="BV129" t="s">
        <v>86</v>
      </c>
      <c r="BY129">
        <v>1125755.6499999999</v>
      </c>
      <c r="BZ129" t="s">
        <v>87</v>
      </c>
      <c r="CC129" t="s">
        <v>76</v>
      </c>
      <c r="CD129">
        <v>2146</v>
      </c>
      <c r="CE129" t="s">
        <v>179</v>
      </c>
      <c r="CF129" s="3">
        <v>45883</v>
      </c>
      <c r="CI129">
        <v>2</v>
      </c>
      <c r="CJ129">
        <v>1</v>
      </c>
      <c r="CK129">
        <v>43</v>
      </c>
      <c r="CL129" t="s">
        <v>90</v>
      </c>
    </row>
    <row r="130" spans="1:90" x14ac:dyDescent="0.3">
      <c r="A130" t="s">
        <v>72</v>
      </c>
      <c r="B130" t="s">
        <v>73</v>
      </c>
      <c r="C130" t="s">
        <v>74</v>
      </c>
      <c r="E130" t="str">
        <f>"009944898145"</f>
        <v>009944898145</v>
      </c>
      <c r="F130" s="3">
        <v>45882</v>
      </c>
      <c r="G130">
        <v>202605</v>
      </c>
      <c r="H130" t="s">
        <v>113</v>
      </c>
      <c r="I130" t="s">
        <v>114</v>
      </c>
      <c r="J130" t="s">
        <v>210</v>
      </c>
      <c r="K130" t="s">
        <v>78</v>
      </c>
      <c r="L130" t="s">
        <v>211</v>
      </c>
      <c r="M130" t="s">
        <v>212</v>
      </c>
      <c r="N130" t="s">
        <v>377</v>
      </c>
      <c r="O130" t="s">
        <v>82</v>
      </c>
      <c r="P130" t="str">
        <f>"PLZ2404170684                 "</f>
        <v xml:space="preserve">PLZ2404170684                 </v>
      </c>
      <c r="Q130">
        <v>0</v>
      </c>
      <c r="R130">
        <v>0</v>
      </c>
      <c r="S130">
        <v>0</v>
      </c>
      <c r="T130">
        <v>0</v>
      </c>
      <c r="U130">
        <v>0</v>
      </c>
      <c r="V130">
        <v>0</v>
      </c>
      <c r="W130">
        <v>0</v>
      </c>
      <c r="X130">
        <v>0</v>
      </c>
      <c r="Y130">
        <v>0</v>
      </c>
      <c r="Z130">
        <v>0</v>
      </c>
      <c r="AA130">
        <v>0</v>
      </c>
      <c r="AB130">
        <v>0</v>
      </c>
      <c r="AC130">
        <v>0</v>
      </c>
      <c r="AD130">
        <v>0</v>
      </c>
      <c r="AE130">
        <v>0</v>
      </c>
      <c r="AF130">
        <v>0</v>
      </c>
      <c r="AG130">
        <v>5.87</v>
      </c>
      <c r="AH130">
        <v>0</v>
      </c>
      <c r="AI130">
        <v>0</v>
      </c>
      <c r="AJ130">
        <v>0</v>
      </c>
      <c r="AK130">
        <v>0</v>
      </c>
      <c r="AL130">
        <v>0</v>
      </c>
      <c r="AM130">
        <v>0</v>
      </c>
      <c r="AN130">
        <v>0</v>
      </c>
      <c r="AO130">
        <v>0</v>
      </c>
      <c r="AP130">
        <v>0</v>
      </c>
      <c r="AQ130">
        <v>70.44</v>
      </c>
      <c r="AR130">
        <v>0</v>
      </c>
      <c r="AS130">
        <v>0</v>
      </c>
      <c r="AT130">
        <v>0</v>
      </c>
      <c r="AU130">
        <v>0</v>
      </c>
      <c r="AV130">
        <v>0</v>
      </c>
      <c r="AW130">
        <v>0</v>
      </c>
      <c r="AX130">
        <v>0</v>
      </c>
      <c r="AY130">
        <v>0</v>
      </c>
      <c r="AZ130">
        <v>0</v>
      </c>
      <c r="BA130">
        <v>0</v>
      </c>
      <c r="BB130">
        <v>0</v>
      </c>
      <c r="BC130">
        <v>0</v>
      </c>
      <c r="BD130">
        <v>0</v>
      </c>
      <c r="BE130">
        <v>0</v>
      </c>
      <c r="BF130">
        <v>0</v>
      </c>
      <c r="BG130">
        <v>0</v>
      </c>
      <c r="BH130">
        <v>2</v>
      </c>
      <c r="BI130">
        <v>9</v>
      </c>
      <c r="BJ130">
        <v>28.3</v>
      </c>
      <c r="BK130">
        <v>29</v>
      </c>
      <c r="BL130">
        <v>224.61</v>
      </c>
      <c r="BM130">
        <v>33.69</v>
      </c>
      <c r="BN130">
        <v>258.3</v>
      </c>
      <c r="BO130">
        <v>258.3</v>
      </c>
      <c r="BQ130" t="s">
        <v>213</v>
      </c>
      <c r="BR130" t="s">
        <v>214</v>
      </c>
      <c r="BS130" s="3">
        <v>45883</v>
      </c>
      <c r="BT130" s="4">
        <v>0.40972222222222221</v>
      </c>
      <c r="BU130" t="s">
        <v>340</v>
      </c>
      <c r="BV130" t="s">
        <v>86</v>
      </c>
      <c r="BY130">
        <v>141480</v>
      </c>
      <c r="BZ130" t="s">
        <v>87</v>
      </c>
      <c r="CC130" t="s">
        <v>212</v>
      </c>
      <c r="CD130">
        <v>5200</v>
      </c>
      <c r="CE130" t="s">
        <v>89</v>
      </c>
      <c r="CF130" s="3">
        <v>45883</v>
      </c>
      <c r="CI130">
        <v>2</v>
      </c>
      <c r="CJ130">
        <v>1</v>
      </c>
      <c r="CK130">
        <v>41</v>
      </c>
      <c r="CL130" t="s">
        <v>90</v>
      </c>
    </row>
    <row r="131" spans="1:90" x14ac:dyDescent="0.3">
      <c r="A131" t="s">
        <v>72</v>
      </c>
      <c r="B131" t="s">
        <v>73</v>
      </c>
      <c r="C131" t="s">
        <v>74</v>
      </c>
      <c r="E131" t="str">
        <f>"009944968559"</f>
        <v>009944968559</v>
      </c>
      <c r="F131" s="3">
        <v>45882</v>
      </c>
      <c r="G131">
        <v>202605</v>
      </c>
      <c r="H131" t="s">
        <v>75</v>
      </c>
      <c r="I131" t="s">
        <v>76</v>
      </c>
      <c r="J131" t="s">
        <v>77</v>
      </c>
      <c r="K131" t="s">
        <v>78</v>
      </c>
      <c r="L131" t="s">
        <v>167</v>
      </c>
      <c r="M131" t="s">
        <v>168</v>
      </c>
      <c r="N131" t="s">
        <v>77</v>
      </c>
      <c r="O131" t="s">
        <v>82</v>
      </c>
      <c r="P131" t="str">
        <f>"STORES                        "</f>
        <v xml:space="preserve">STORES                        </v>
      </c>
      <c r="Q131">
        <v>0</v>
      </c>
      <c r="R131">
        <v>0</v>
      </c>
      <c r="S131">
        <v>0</v>
      </c>
      <c r="T131">
        <v>0</v>
      </c>
      <c r="U131">
        <v>0</v>
      </c>
      <c r="V131">
        <v>0</v>
      </c>
      <c r="W131">
        <v>0</v>
      </c>
      <c r="X131">
        <v>0</v>
      </c>
      <c r="Y131">
        <v>0</v>
      </c>
      <c r="Z131">
        <v>0</v>
      </c>
      <c r="AA131">
        <v>0</v>
      </c>
      <c r="AB131">
        <v>0</v>
      </c>
      <c r="AC131">
        <v>0</v>
      </c>
      <c r="AD131">
        <v>0</v>
      </c>
      <c r="AE131">
        <v>0</v>
      </c>
      <c r="AF131">
        <v>0</v>
      </c>
      <c r="AG131">
        <v>5.87</v>
      </c>
      <c r="AH131">
        <v>0</v>
      </c>
      <c r="AI131">
        <v>0</v>
      </c>
      <c r="AJ131">
        <v>0</v>
      </c>
      <c r="AK131">
        <v>0</v>
      </c>
      <c r="AL131">
        <v>0</v>
      </c>
      <c r="AM131">
        <v>0</v>
      </c>
      <c r="AN131">
        <v>0</v>
      </c>
      <c r="AO131">
        <v>0</v>
      </c>
      <c r="AP131">
        <v>0</v>
      </c>
      <c r="AQ131">
        <v>185.16</v>
      </c>
      <c r="AR131">
        <v>0</v>
      </c>
      <c r="AS131">
        <v>0</v>
      </c>
      <c r="AT131">
        <v>0</v>
      </c>
      <c r="AU131">
        <v>0</v>
      </c>
      <c r="AV131">
        <v>0</v>
      </c>
      <c r="AW131">
        <v>0</v>
      </c>
      <c r="AX131">
        <v>0</v>
      </c>
      <c r="AY131">
        <v>0</v>
      </c>
      <c r="AZ131">
        <v>0</v>
      </c>
      <c r="BA131">
        <v>0</v>
      </c>
      <c r="BB131">
        <v>0</v>
      </c>
      <c r="BC131">
        <v>0</v>
      </c>
      <c r="BD131">
        <v>0</v>
      </c>
      <c r="BE131">
        <v>0</v>
      </c>
      <c r="BF131">
        <v>0</v>
      </c>
      <c r="BG131">
        <v>0</v>
      </c>
      <c r="BH131">
        <v>2</v>
      </c>
      <c r="BI131">
        <v>10</v>
      </c>
      <c r="BJ131">
        <v>52.8</v>
      </c>
      <c r="BK131">
        <v>53</v>
      </c>
      <c r="BL131">
        <v>580.84</v>
      </c>
      <c r="BM131">
        <v>87.13</v>
      </c>
      <c r="BN131">
        <v>667.97</v>
      </c>
      <c r="BO131">
        <v>667.97</v>
      </c>
      <c r="BQ131" t="s">
        <v>225</v>
      </c>
      <c r="BR131" t="s">
        <v>84</v>
      </c>
      <c r="BS131" s="3">
        <v>45883</v>
      </c>
      <c r="BT131" s="4">
        <v>0.59236111111111112</v>
      </c>
      <c r="BU131" t="s">
        <v>378</v>
      </c>
      <c r="BV131" t="s">
        <v>86</v>
      </c>
      <c r="BY131">
        <v>264000</v>
      </c>
      <c r="BZ131" t="s">
        <v>87</v>
      </c>
      <c r="CA131" t="s">
        <v>172</v>
      </c>
      <c r="CC131" t="s">
        <v>168</v>
      </c>
      <c r="CD131">
        <v>1039</v>
      </c>
      <c r="CE131" t="s">
        <v>89</v>
      </c>
      <c r="CF131" s="3">
        <v>45884</v>
      </c>
      <c r="CI131">
        <v>1</v>
      </c>
      <c r="CJ131">
        <v>1</v>
      </c>
      <c r="CK131">
        <v>43</v>
      </c>
      <c r="CL131" t="s">
        <v>90</v>
      </c>
    </row>
    <row r="132" spans="1:90" x14ac:dyDescent="0.3">
      <c r="A132" t="s">
        <v>72</v>
      </c>
      <c r="B132" t="s">
        <v>73</v>
      </c>
      <c r="C132" t="s">
        <v>74</v>
      </c>
      <c r="E132" t="str">
        <f>"009944588914"</f>
        <v>009944588914</v>
      </c>
      <c r="F132" s="3">
        <v>45882</v>
      </c>
      <c r="G132">
        <v>202605</v>
      </c>
      <c r="H132" t="s">
        <v>75</v>
      </c>
      <c r="I132" t="s">
        <v>76</v>
      </c>
      <c r="J132" t="s">
        <v>77</v>
      </c>
      <c r="K132" t="s">
        <v>78</v>
      </c>
      <c r="L132" t="s">
        <v>119</v>
      </c>
      <c r="M132" t="s">
        <v>120</v>
      </c>
      <c r="N132" t="s">
        <v>77</v>
      </c>
      <c r="O132" t="s">
        <v>82</v>
      </c>
      <c r="P132" t="str">
        <f>"STORES                        "</f>
        <v xml:space="preserve">STORES                        </v>
      </c>
      <c r="Q132">
        <v>0</v>
      </c>
      <c r="R132">
        <v>0</v>
      </c>
      <c r="S132">
        <v>0</v>
      </c>
      <c r="T132">
        <v>0</v>
      </c>
      <c r="U132">
        <v>0</v>
      </c>
      <c r="V132">
        <v>0</v>
      </c>
      <c r="W132">
        <v>0</v>
      </c>
      <c r="X132">
        <v>0</v>
      </c>
      <c r="Y132">
        <v>0</v>
      </c>
      <c r="Z132">
        <v>0</v>
      </c>
      <c r="AA132">
        <v>0</v>
      </c>
      <c r="AB132">
        <v>0</v>
      </c>
      <c r="AC132">
        <v>0</v>
      </c>
      <c r="AD132">
        <v>0</v>
      </c>
      <c r="AE132">
        <v>0</v>
      </c>
      <c r="AF132">
        <v>0</v>
      </c>
      <c r="AG132">
        <v>5.87</v>
      </c>
      <c r="AH132">
        <v>0</v>
      </c>
      <c r="AI132">
        <v>0</v>
      </c>
      <c r="AJ132">
        <v>0</v>
      </c>
      <c r="AK132">
        <v>0</v>
      </c>
      <c r="AL132">
        <v>0</v>
      </c>
      <c r="AM132">
        <v>0</v>
      </c>
      <c r="AN132">
        <v>0</v>
      </c>
      <c r="AO132">
        <v>0</v>
      </c>
      <c r="AP132">
        <v>0</v>
      </c>
      <c r="AQ132">
        <v>44.64</v>
      </c>
      <c r="AR132">
        <v>0</v>
      </c>
      <c r="AS132">
        <v>0</v>
      </c>
      <c r="AT132">
        <v>0</v>
      </c>
      <c r="AU132">
        <v>0</v>
      </c>
      <c r="AV132">
        <v>0</v>
      </c>
      <c r="AW132">
        <v>0</v>
      </c>
      <c r="AX132">
        <v>0</v>
      </c>
      <c r="AY132">
        <v>0</v>
      </c>
      <c r="AZ132">
        <v>0</v>
      </c>
      <c r="BA132">
        <v>0</v>
      </c>
      <c r="BB132">
        <v>0</v>
      </c>
      <c r="BC132">
        <v>0</v>
      </c>
      <c r="BD132">
        <v>0</v>
      </c>
      <c r="BE132">
        <v>0</v>
      </c>
      <c r="BF132">
        <v>0</v>
      </c>
      <c r="BG132">
        <v>0</v>
      </c>
      <c r="BH132">
        <v>2</v>
      </c>
      <c r="BI132">
        <v>4</v>
      </c>
      <c r="BJ132">
        <v>1</v>
      </c>
      <c r="BK132">
        <v>4</v>
      </c>
      <c r="BL132">
        <v>144.49</v>
      </c>
      <c r="BM132">
        <v>21.67</v>
      </c>
      <c r="BN132">
        <v>166.16</v>
      </c>
      <c r="BO132">
        <v>166.16</v>
      </c>
      <c r="BQ132" t="s">
        <v>121</v>
      </c>
      <c r="BR132" t="s">
        <v>316</v>
      </c>
      <c r="BS132" s="3">
        <v>45883</v>
      </c>
      <c r="BT132" s="4">
        <v>0.43333333333333335</v>
      </c>
      <c r="BU132" t="s">
        <v>343</v>
      </c>
      <c r="BV132" t="s">
        <v>86</v>
      </c>
      <c r="BY132">
        <v>2400</v>
      </c>
      <c r="BZ132" t="s">
        <v>87</v>
      </c>
      <c r="CA132" t="s">
        <v>257</v>
      </c>
      <c r="CC132" t="s">
        <v>120</v>
      </c>
      <c r="CD132" s="5" t="s">
        <v>268</v>
      </c>
      <c r="CE132" t="s">
        <v>89</v>
      </c>
      <c r="CF132" s="3">
        <v>45883</v>
      </c>
      <c r="CI132">
        <v>1</v>
      </c>
      <c r="CJ132">
        <v>1</v>
      </c>
      <c r="CK132">
        <v>41</v>
      </c>
      <c r="CL132" t="s">
        <v>90</v>
      </c>
    </row>
    <row r="133" spans="1:90" x14ac:dyDescent="0.3">
      <c r="A133" t="s">
        <v>72</v>
      </c>
      <c r="B133" t="s">
        <v>73</v>
      </c>
      <c r="C133" t="s">
        <v>74</v>
      </c>
      <c r="E133" t="str">
        <f>"009944588912"</f>
        <v>009944588912</v>
      </c>
      <c r="F133" s="3">
        <v>45882</v>
      </c>
      <c r="G133">
        <v>202605</v>
      </c>
      <c r="H133" t="s">
        <v>75</v>
      </c>
      <c r="I133" t="s">
        <v>76</v>
      </c>
      <c r="J133" t="s">
        <v>77</v>
      </c>
      <c r="K133" t="s">
        <v>78</v>
      </c>
      <c r="L133" t="s">
        <v>216</v>
      </c>
      <c r="M133" t="s">
        <v>217</v>
      </c>
      <c r="N133" t="s">
        <v>77</v>
      </c>
      <c r="O133" t="s">
        <v>82</v>
      </c>
      <c r="P133" t="str">
        <f>"STORES                        "</f>
        <v xml:space="preserve">STORES                        </v>
      </c>
      <c r="Q133">
        <v>0</v>
      </c>
      <c r="R133">
        <v>0</v>
      </c>
      <c r="S133">
        <v>0</v>
      </c>
      <c r="T133">
        <v>0</v>
      </c>
      <c r="U133">
        <v>0</v>
      </c>
      <c r="V133">
        <v>0</v>
      </c>
      <c r="W133">
        <v>0</v>
      </c>
      <c r="X133">
        <v>0</v>
      </c>
      <c r="Y133">
        <v>0</v>
      </c>
      <c r="Z133">
        <v>0</v>
      </c>
      <c r="AA133">
        <v>0</v>
      </c>
      <c r="AB133">
        <v>0</v>
      </c>
      <c r="AC133">
        <v>0</v>
      </c>
      <c r="AD133">
        <v>0</v>
      </c>
      <c r="AE133">
        <v>0</v>
      </c>
      <c r="AF133">
        <v>0</v>
      </c>
      <c r="AG133">
        <v>5.87</v>
      </c>
      <c r="AH133">
        <v>0</v>
      </c>
      <c r="AI133">
        <v>0</v>
      </c>
      <c r="AJ133">
        <v>0</v>
      </c>
      <c r="AK133">
        <v>0</v>
      </c>
      <c r="AL133">
        <v>0</v>
      </c>
      <c r="AM133">
        <v>0</v>
      </c>
      <c r="AN133">
        <v>0</v>
      </c>
      <c r="AO133">
        <v>0</v>
      </c>
      <c r="AP133">
        <v>0</v>
      </c>
      <c r="AQ133">
        <v>172.3</v>
      </c>
      <c r="AR133">
        <v>0</v>
      </c>
      <c r="AS133">
        <v>0</v>
      </c>
      <c r="AT133">
        <v>0</v>
      </c>
      <c r="AU133">
        <v>0</v>
      </c>
      <c r="AV133">
        <v>0</v>
      </c>
      <c r="AW133">
        <v>0</v>
      </c>
      <c r="AX133">
        <v>0</v>
      </c>
      <c r="AY133">
        <v>0</v>
      </c>
      <c r="AZ133">
        <v>0</v>
      </c>
      <c r="BA133">
        <v>0</v>
      </c>
      <c r="BB133">
        <v>0</v>
      </c>
      <c r="BC133">
        <v>0</v>
      </c>
      <c r="BD133">
        <v>0</v>
      </c>
      <c r="BE133">
        <v>0</v>
      </c>
      <c r="BF133">
        <v>0</v>
      </c>
      <c r="BG133">
        <v>0</v>
      </c>
      <c r="BH133">
        <v>1</v>
      </c>
      <c r="BI133">
        <v>15</v>
      </c>
      <c r="BJ133">
        <v>48.2</v>
      </c>
      <c r="BK133">
        <v>49</v>
      </c>
      <c r="BL133">
        <v>540.9</v>
      </c>
      <c r="BM133">
        <v>81.14</v>
      </c>
      <c r="BN133">
        <v>622.04</v>
      </c>
      <c r="BO133">
        <v>622.04</v>
      </c>
      <c r="BQ133" t="s">
        <v>218</v>
      </c>
      <c r="BR133" t="s">
        <v>84</v>
      </c>
      <c r="BS133" s="3">
        <v>45884</v>
      </c>
      <c r="BT133" s="4">
        <v>0.35833333333333334</v>
      </c>
      <c r="BU133" t="s">
        <v>218</v>
      </c>
      <c r="BV133" t="s">
        <v>90</v>
      </c>
      <c r="BW133" t="s">
        <v>228</v>
      </c>
      <c r="BX133" t="s">
        <v>379</v>
      </c>
      <c r="BY133">
        <v>241200</v>
      </c>
      <c r="BZ133" t="s">
        <v>87</v>
      </c>
      <c r="CC133" t="s">
        <v>217</v>
      </c>
      <c r="CD133">
        <v>9460</v>
      </c>
      <c r="CE133" t="s">
        <v>89</v>
      </c>
      <c r="CF133" s="3">
        <v>45884</v>
      </c>
      <c r="CI133">
        <v>1</v>
      </c>
      <c r="CJ133">
        <v>2</v>
      </c>
      <c r="CK133">
        <v>43</v>
      </c>
      <c r="CL133" t="s">
        <v>90</v>
      </c>
    </row>
    <row r="134" spans="1:90" x14ac:dyDescent="0.3">
      <c r="A134" t="s">
        <v>72</v>
      </c>
      <c r="B134" t="s">
        <v>73</v>
      </c>
      <c r="C134" t="s">
        <v>74</v>
      </c>
      <c r="E134" t="str">
        <f>"009944588915"</f>
        <v>009944588915</v>
      </c>
      <c r="F134" s="3">
        <v>45882</v>
      </c>
      <c r="G134">
        <v>202605</v>
      </c>
      <c r="H134" t="s">
        <v>75</v>
      </c>
      <c r="I134" t="s">
        <v>76</v>
      </c>
      <c r="J134" t="s">
        <v>77</v>
      </c>
      <c r="K134" t="s">
        <v>78</v>
      </c>
      <c r="L134" t="s">
        <v>173</v>
      </c>
      <c r="M134" t="s">
        <v>174</v>
      </c>
      <c r="N134" t="s">
        <v>77</v>
      </c>
      <c r="O134" t="s">
        <v>82</v>
      </c>
      <c r="P134" t="str">
        <f>"STORES                        "</f>
        <v xml:space="preserve">STORES                        </v>
      </c>
      <c r="Q134">
        <v>0</v>
      </c>
      <c r="R134">
        <v>0</v>
      </c>
      <c r="S134">
        <v>0</v>
      </c>
      <c r="T134">
        <v>0</v>
      </c>
      <c r="U134">
        <v>0</v>
      </c>
      <c r="V134">
        <v>0</v>
      </c>
      <c r="W134">
        <v>0</v>
      </c>
      <c r="X134">
        <v>0</v>
      </c>
      <c r="Y134">
        <v>0</v>
      </c>
      <c r="Z134">
        <v>0</v>
      </c>
      <c r="AA134">
        <v>0</v>
      </c>
      <c r="AB134">
        <v>0</v>
      </c>
      <c r="AC134">
        <v>0</v>
      </c>
      <c r="AD134">
        <v>0</v>
      </c>
      <c r="AE134">
        <v>0</v>
      </c>
      <c r="AF134">
        <v>0</v>
      </c>
      <c r="AG134">
        <v>5.87</v>
      </c>
      <c r="AH134">
        <v>0</v>
      </c>
      <c r="AI134">
        <v>0</v>
      </c>
      <c r="AJ134">
        <v>0</v>
      </c>
      <c r="AK134">
        <v>0</v>
      </c>
      <c r="AL134">
        <v>0</v>
      </c>
      <c r="AM134">
        <v>0</v>
      </c>
      <c r="AN134">
        <v>0</v>
      </c>
      <c r="AO134">
        <v>0</v>
      </c>
      <c r="AP134">
        <v>0</v>
      </c>
      <c r="AQ134">
        <v>79.66</v>
      </c>
      <c r="AR134">
        <v>0</v>
      </c>
      <c r="AS134">
        <v>0</v>
      </c>
      <c r="AT134">
        <v>0</v>
      </c>
      <c r="AU134">
        <v>0</v>
      </c>
      <c r="AV134">
        <v>0</v>
      </c>
      <c r="AW134">
        <v>0</v>
      </c>
      <c r="AX134">
        <v>0</v>
      </c>
      <c r="AY134">
        <v>0</v>
      </c>
      <c r="AZ134">
        <v>0</v>
      </c>
      <c r="BA134">
        <v>0</v>
      </c>
      <c r="BB134">
        <v>0</v>
      </c>
      <c r="BC134">
        <v>0</v>
      </c>
      <c r="BD134">
        <v>0</v>
      </c>
      <c r="BE134">
        <v>0</v>
      </c>
      <c r="BF134">
        <v>0</v>
      </c>
      <c r="BG134">
        <v>0</v>
      </c>
      <c r="BH134">
        <v>2</v>
      </c>
      <c r="BI134">
        <v>21</v>
      </c>
      <c r="BJ134">
        <v>33.6</v>
      </c>
      <c r="BK134">
        <v>34</v>
      </c>
      <c r="BL134">
        <v>253.23</v>
      </c>
      <c r="BM134">
        <v>37.979999999999997</v>
      </c>
      <c r="BN134">
        <v>291.20999999999998</v>
      </c>
      <c r="BO134">
        <v>291.20999999999998</v>
      </c>
      <c r="BQ134" t="s">
        <v>321</v>
      </c>
      <c r="BR134" t="s">
        <v>316</v>
      </c>
      <c r="BS134" s="3">
        <v>45884</v>
      </c>
      <c r="BT134" s="4">
        <v>0.33124999999999999</v>
      </c>
      <c r="BU134" t="s">
        <v>177</v>
      </c>
      <c r="BV134" t="s">
        <v>90</v>
      </c>
      <c r="BY134">
        <v>168000</v>
      </c>
      <c r="BZ134" t="s">
        <v>87</v>
      </c>
      <c r="CC134" t="s">
        <v>174</v>
      </c>
      <c r="CD134">
        <v>1200</v>
      </c>
      <c r="CE134" t="s">
        <v>89</v>
      </c>
      <c r="CF134" s="3">
        <v>45884</v>
      </c>
      <c r="CI134">
        <v>1</v>
      </c>
      <c r="CJ134">
        <v>2</v>
      </c>
      <c r="CK134">
        <v>41</v>
      </c>
      <c r="CL134" t="s">
        <v>90</v>
      </c>
    </row>
    <row r="135" spans="1:90" x14ac:dyDescent="0.3">
      <c r="A135" t="s">
        <v>72</v>
      </c>
      <c r="B135" t="s">
        <v>73</v>
      </c>
      <c r="C135" t="s">
        <v>74</v>
      </c>
      <c r="E135" t="str">
        <f>"009944778445"</f>
        <v>009944778445</v>
      </c>
      <c r="F135" s="3">
        <v>45882</v>
      </c>
      <c r="G135">
        <v>202605</v>
      </c>
      <c r="H135" t="s">
        <v>98</v>
      </c>
      <c r="I135" t="s">
        <v>99</v>
      </c>
      <c r="J135" t="s">
        <v>77</v>
      </c>
      <c r="K135" t="s">
        <v>78</v>
      </c>
      <c r="L135" t="s">
        <v>167</v>
      </c>
      <c r="M135" t="s">
        <v>168</v>
      </c>
      <c r="N135" t="s">
        <v>223</v>
      </c>
      <c r="O135" t="s">
        <v>205</v>
      </c>
      <c r="P135" t="str">
        <f>"LOCKS                         "</f>
        <v xml:space="preserve">LOCKS                         </v>
      </c>
      <c r="Q135">
        <v>0</v>
      </c>
      <c r="R135">
        <v>0</v>
      </c>
      <c r="S135">
        <v>0</v>
      </c>
      <c r="T135">
        <v>0</v>
      </c>
      <c r="U135">
        <v>0</v>
      </c>
      <c r="V135">
        <v>0</v>
      </c>
      <c r="W135">
        <v>0</v>
      </c>
      <c r="X135">
        <v>0</v>
      </c>
      <c r="Y135">
        <v>0</v>
      </c>
      <c r="Z135">
        <v>0</v>
      </c>
      <c r="AA135">
        <v>0</v>
      </c>
      <c r="AB135">
        <v>0</v>
      </c>
      <c r="AC135">
        <v>0</v>
      </c>
      <c r="AD135">
        <v>0</v>
      </c>
      <c r="AE135">
        <v>0</v>
      </c>
      <c r="AF135">
        <v>0</v>
      </c>
      <c r="AG135">
        <v>0</v>
      </c>
      <c r="AH135">
        <v>0</v>
      </c>
      <c r="AI135">
        <v>0</v>
      </c>
      <c r="AJ135">
        <v>0</v>
      </c>
      <c r="AK135">
        <v>0</v>
      </c>
      <c r="AL135">
        <v>0</v>
      </c>
      <c r="AM135">
        <v>0</v>
      </c>
      <c r="AN135">
        <v>0</v>
      </c>
      <c r="AO135">
        <v>0</v>
      </c>
      <c r="AP135">
        <v>0</v>
      </c>
      <c r="AQ135">
        <v>44.73</v>
      </c>
      <c r="AR135">
        <v>0</v>
      </c>
      <c r="AS135">
        <v>0</v>
      </c>
      <c r="AT135">
        <v>0</v>
      </c>
      <c r="AU135">
        <v>0</v>
      </c>
      <c r="AV135">
        <v>0</v>
      </c>
      <c r="AW135">
        <v>0</v>
      </c>
      <c r="AX135">
        <v>0</v>
      </c>
      <c r="AY135">
        <v>0</v>
      </c>
      <c r="AZ135">
        <v>0</v>
      </c>
      <c r="BA135">
        <v>0</v>
      </c>
      <c r="BB135">
        <v>0</v>
      </c>
      <c r="BC135">
        <v>0</v>
      </c>
      <c r="BD135">
        <v>0</v>
      </c>
      <c r="BE135">
        <v>0</v>
      </c>
      <c r="BF135">
        <v>0</v>
      </c>
      <c r="BG135">
        <v>0</v>
      </c>
      <c r="BH135">
        <v>1</v>
      </c>
      <c r="BI135">
        <v>1</v>
      </c>
      <c r="BJ135">
        <v>0.2</v>
      </c>
      <c r="BK135">
        <v>1</v>
      </c>
      <c r="BL135">
        <v>138.88999999999999</v>
      </c>
      <c r="BM135">
        <v>20.83</v>
      </c>
      <c r="BN135">
        <v>159.72</v>
      </c>
      <c r="BO135">
        <v>159.72</v>
      </c>
      <c r="BQ135" t="s">
        <v>225</v>
      </c>
      <c r="BR135" t="s">
        <v>309</v>
      </c>
      <c r="BS135" s="3">
        <v>45883</v>
      </c>
      <c r="BT135" s="4">
        <v>0.59236111111111112</v>
      </c>
      <c r="BU135" t="s">
        <v>378</v>
      </c>
      <c r="BV135" t="s">
        <v>90</v>
      </c>
      <c r="BY135">
        <v>1200</v>
      </c>
      <c r="BZ135" t="s">
        <v>209</v>
      </c>
      <c r="CA135" t="s">
        <v>172</v>
      </c>
      <c r="CC135" t="s">
        <v>168</v>
      </c>
      <c r="CD135">
        <v>1039</v>
      </c>
      <c r="CE135" t="s">
        <v>89</v>
      </c>
      <c r="CF135" s="3">
        <v>45884</v>
      </c>
      <c r="CI135">
        <v>1</v>
      </c>
      <c r="CJ135">
        <v>1</v>
      </c>
      <c r="CK135">
        <v>23</v>
      </c>
      <c r="CL135" t="s">
        <v>90</v>
      </c>
    </row>
    <row r="136" spans="1:90" x14ac:dyDescent="0.3">
      <c r="A136" t="s">
        <v>72</v>
      </c>
      <c r="B136" t="s">
        <v>73</v>
      </c>
      <c r="C136" t="s">
        <v>74</v>
      </c>
      <c r="E136" t="str">
        <f>"009944722144"</f>
        <v>009944722144</v>
      </c>
      <c r="F136" s="3">
        <v>45883</v>
      </c>
      <c r="G136">
        <v>202605</v>
      </c>
      <c r="H136" t="s">
        <v>190</v>
      </c>
      <c r="I136" t="s">
        <v>191</v>
      </c>
      <c r="J136" t="s">
        <v>77</v>
      </c>
      <c r="K136" t="s">
        <v>78</v>
      </c>
      <c r="L136" t="s">
        <v>158</v>
      </c>
      <c r="M136" t="s">
        <v>159</v>
      </c>
      <c r="N136" t="s">
        <v>160</v>
      </c>
      <c r="O136" t="s">
        <v>82</v>
      </c>
      <c r="P136" t="str">
        <f>"                              "</f>
        <v xml:space="preserve">                              </v>
      </c>
      <c r="Q136">
        <v>0</v>
      </c>
      <c r="R136">
        <v>0</v>
      </c>
      <c r="S136">
        <v>0</v>
      </c>
      <c r="T136">
        <v>0</v>
      </c>
      <c r="U136">
        <v>0</v>
      </c>
      <c r="V136">
        <v>0</v>
      </c>
      <c r="W136">
        <v>0</v>
      </c>
      <c r="X136">
        <v>0</v>
      </c>
      <c r="Y136">
        <v>0</v>
      </c>
      <c r="Z136">
        <v>0</v>
      </c>
      <c r="AA136">
        <v>0</v>
      </c>
      <c r="AB136">
        <v>0</v>
      </c>
      <c r="AC136">
        <v>0</v>
      </c>
      <c r="AD136">
        <v>0</v>
      </c>
      <c r="AE136">
        <v>0</v>
      </c>
      <c r="AF136">
        <v>0</v>
      </c>
      <c r="AG136">
        <v>5.87</v>
      </c>
      <c r="AH136">
        <v>0</v>
      </c>
      <c r="AI136">
        <v>0</v>
      </c>
      <c r="AJ136">
        <v>0</v>
      </c>
      <c r="AK136">
        <v>0</v>
      </c>
      <c r="AL136">
        <v>0</v>
      </c>
      <c r="AM136">
        <v>0</v>
      </c>
      <c r="AN136">
        <v>0</v>
      </c>
      <c r="AO136">
        <v>0</v>
      </c>
      <c r="AP136">
        <v>0</v>
      </c>
      <c r="AQ136">
        <v>62.96</v>
      </c>
      <c r="AR136">
        <v>0</v>
      </c>
      <c r="AS136">
        <v>0</v>
      </c>
      <c r="AT136">
        <v>0</v>
      </c>
      <c r="AU136">
        <v>0</v>
      </c>
      <c r="AV136">
        <v>0</v>
      </c>
      <c r="AW136">
        <v>0</v>
      </c>
      <c r="AX136">
        <v>0</v>
      </c>
      <c r="AY136">
        <v>0</v>
      </c>
      <c r="AZ136">
        <v>0</v>
      </c>
      <c r="BA136">
        <v>0</v>
      </c>
      <c r="BB136">
        <v>0</v>
      </c>
      <c r="BC136">
        <v>0</v>
      </c>
      <c r="BD136">
        <v>0</v>
      </c>
      <c r="BE136">
        <v>0</v>
      </c>
      <c r="BF136">
        <v>0</v>
      </c>
      <c r="BG136">
        <v>0</v>
      </c>
      <c r="BH136">
        <v>1</v>
      </c>
      <c r="BI136">
        <v>1</v>
      </c>
      <c r="BJ136">
        <v>0.2</v>
      </c>
      <c r="BK136">
        <v>1</v>
      </c>
      <c r="BL136">
        <v>201.38</v>
      </c>
      <c r="BM136">
        <v>30.21</v>
      </c>
      <c r="BN136">
        <v>231.59</v>
      </c>
      <c r="BO136">
        <v>231.59</v>
      </c>
      <c r="BQ136" t="s">
        <v>161</v>
      </c>
      <c r="BR136" t="s">
        <v>192</v>
      </c>
      <c r="BS136" s="3">
        <v>45887</v>
      </c>
      <c r="BT136" s="4">
        <v>0.52013888888888893</v>
      </c>
      <c r="BU136" t="s">
        <v>163</v>
      </c>
      <c r="BV136" t="s">
        <v>90</v>
      </c>
      <c r="BW136" t="s">
        <v>237</v>
      </c>
      <c r="BX136" t="s">
        <v>238</v>
      </c>
      <c r="BY136">
        <v>1200</v>
      </c>
      <c r="BZ136" t="s">
        <v>87</v>
      </c>
      <c r="CA136" t="s">
        <v>164</v>
      </c>
      <c r="CC136" t="s">
        <v>159</v>
      </c>
      <c r="CD136">
        <v>1724</v>
      </c>
      <c r="CE136" t="s">
        <v>179</v>
      </c>
      <c r="CF136" s="3">
        <v>45888</v>
      </c>
      <c r="CI136">
        <v>1</v>
      </c>
      <c r="CJ136">
        <v>2</v>
      </c>
      <c r="CK136">
        <v>43</v>
      </c>
      <c r="CL136" t="s">
        <v>90</v>
      </c>
    </row>
    <row r="137" spans="1:90" x14ac:dyDescent="0.3">
      <c r="A137" t="s">
        <v>72</v>
      </c>
      <c r="B137" t="s">
        <v>73</v>
      </c>
      <c r="C137" t="s">
        <v>74</v>
      </c>
      <c r="E137" t="str">
        <f>"009944820955"</f>
        <v>009944820955</v>
      </c>
      <c r="F137" s="3">
        <v>45883</v>
      </c>
      <c r="G137">
        <v>202605</v>
      </c>
      <c r="H137" t="s">
        <v>119</v>
      </c>
      <c r="I137" t="s">
        <v>120</v>
      </c>
      <c r="J137" t="s">
        <v>77</v>
      </c>
      <c r="K137" t="s">
        <v>78</v>
      </c>
      <c r="L137" t="s">
        <v>158</v>
      </c>
      <c r="M137" t="s">
        <v>159</v>
      </c>
      <c r="N137" t="s">
        <v>77</v>
      </c>
      <c r="O137" t="s">
        <v>82</v>
      </c>
      <c r="P137" t="str">
        <f>"                              "</f>
        <v xml:space="preserve">                              </v>
      </c>
      <c r="Q137">
        <v>0</v>
      </c>
      <c r="R137">
        <v>0</v>
      </c>
      <c r="S137">
        <v>0</v>
      </c>
      <c r="T137">
        <v>0</v>
      </c>
      <c r="U137">
        <v>0</v>
      </c>
      <c r="V137">
        <v>0</v>
      </c>
      <c r="W137">
        <v>0</v>
      </c>
      <c r="X137">
        <v>0</v>
      </c>
      <c r="Y137">
        <v>0</v>
      </c>
      <c r="Z137">
        <v>0</v>
      </c>
      <c r="AA137">
        <v>0</v>
      </c>
      <c r="AB137">
        <v>0</v>
      </c>
      <c r="AC137">
        <v>0</v>
      </c>
      <c r="AD137">
        <v>0</v>
      </c>
      <c r="AE137">
        <v>0</v>
      </c>
      <c r="AF137">
        <v>0</v>
      </c>
      <c r="AG137">
        <v>5.87</v>
      </c>
      <c r="AH137">
        <v>0</v>
      </c>
      <c r="AI137">
        <v>0</v>
      </c>
      <c r="AJ137">
        <v>0</v>
      </c>
      <c r="AK137">
        <v>0</v>
      </c>
      <c r="AL137">
        <v>0</v>
      </c>
      <c r="AM137">
        <v>0</v>
      </c>
      <c r="AN137">
        <v>0</v>
      </c>
      <c r="AO137">
        <v>0</v>
      </c>
      <c r="AP137">
        <v>0</v>
      </c>
      <c r="AQ137">
        <v>44.64</v>
      </c>
      <c r="AR137">
        <v>0</v>
      </c>
      <c r="AS137">
        <v>0</v>
      </c>
      <c r="AT137">
        <v>0</v>
      </c>
      <c r="AU137">
        <v>0</v>
      </c>
      <c r="AV137">
        <v>0</v>
      </c>
      <c r="AW137">
        <v>0</v>
      </c>
      <c r="AX137">
        <v>0</v>
      </c>
      <c r="AY137">
        <v>0</v>
      </c>
      <c r="AZ137">
        <v>0</v>
      </c>
      <c r="BA137">
        <v>0</v>
      </c>
      <c r="BB137">
        <v>0</v>
      </c>
      <c r="BC137">
        <v>0</v>
      </c>
      <c r="BD137">
        <v>0</v>
      </c>
      <c r="BE137">
        <v>0</v>
      </c>
      <c r="BF137">
        <v>0</v>
      </c>
      <c r="BG137">
        <v>0</v>
      </c>
      <c r="BH137">
        <v>1</v>
      </c>
      <c r="BI137">
        <v>1</v>
      </c>
      <c r="BJ137">
        <v>0.2</v>
      </c>
      <c r="BK137">
        <v>1</v>
      </c>
      <c r="BL137">
        <v>144.49</v>
      </c>
      <c r="BM137">
        <v>21.67</v>
      </c>
      <c r="BN137">
        <v>166.16</v>
      </c>
      <c r="BO137">
        <v>166.16</v>
      </c>
      <c r="BQ137" t="s">
        <v>161</v>
      </c>
      <c r="BR137" t="s">
        <v>121</v>
      </c>
      <c r="BS137" s="3">
        <v>45884</v>
      </c>
      <c r="BT137" s="4">
        <v>0.46458333333333335</v>
      </c>
      <c r="BU137" t="s">
        <v>380</v>
      </c>
      <c r="BV137" t="s">
        <v>86</v>
      </c>
      <c r="BY137">
        <v>1200</v>
      </c>
      <c r="BZ137" t="s">
        <v>87</v>
      </c>
      <c r="CA137" t="s">
        <v>381</v>
      </c>
      <c r="CC137" t="s">
        <v>159</v>
      </c>
      <c r="CD137">
        <v>1724</v>
      </c>
      <c r="CE137" t="s">
        <v>97</v>
      </c>
      <c r="CF137" s="3">
        <v>45885</v>
      </c>
      <c r="CI137">
        <v>1</v>
      </c>
      <c r="CJ137">
        <v>1</v>
      </c>
      <c r="CK137">
        <v>41</v>
      </c>
      <c r="CL137" t="s">
        <v>90</v>
      </c>
    </row>
    <row r="138" spans="1:90" x14ac:dyDescent="0.3">
      <c r="A138" t="s">
        <v>72</v>
      </c>
      <c r="B138" t="s">
        <v>73</v>
      </c>
      <c r="C138" t="s">
        <v>74</v>
      </c>
      <c r="E138" t="str">
        <f>"009944813197"</f>
        <v>009944813197</v>
      </c>
      <c r="F138" s="3">
        <v>45883</v>
      </c>
      <c r="G138">
        <v>202605</v>
      </c>
      <c r="H138" t="s">
        <v>102</v>
      </c>
      <c r="I138" t="s">
        <v>103</v>
      </c>
      <c r="J138" t="s">
        <v>239</v>
      </c>
      <c r="K138" t="s">
        <v>78</v>
      </c>
      <c r="L138" t="s">
        <v>240</v>
      </c>
      <c r="M138" t="s">
        <v>241</v>
      </c>
      <c r="N138" t="s">
        <v>242</v>
      </c>
      <c r="O138" t="s">
        <v>82</v>
      </c>
      <c r="P138" t="str">
        <f>"DAILY                         "</f>
        <v xml:space="preserve">DAILY                         </v>
      </c>
      <c r="Q138">
        <v>0</v>
      </c>
      <c r="R138">
        <v>0</v>
      </c>
      <c r="S138">
        <v>0</v>
      </c>
      <c r="T138">
        <v>0</v>
      </c>
      <c r="U138">
        <v>0</v>
      </c>
      <c r="V138">
        <v>0</v>
      </c>
      <c r="W138">
        <v>0</v>
      </c>
      <c r="X138">
        <v>0</v>
      </c>
      <c r="Y138">
        <v>0</v>
      </c>
      <c r="Z138">
        <v>0</v>
      </c>
      <c r="AA138">
        <v>0</v>
      </c>
      <c r="AB138">
        <v>0</v>
      </c>
      <c r="AC138">
        <v>0</v>
      </c>
      <c r="AD138">
        <v>0</v>
      </c>
      <c r="AE138">
        <v>0</v>
      </c>
      <c r="AF138">
        <v>0</v>
      </c>
      <c r="AG138">
        <v>5.87</v>
      </c>
      <c r="AH138">
        <v>0</v>
      </c>
      <c r="AI138">
        <v>0</v>
      </c>
      <c r="AJ138">
        <v>0</v>
      </c>
      <c r="AK138">
        <v>0</v>
      </c>
      <c r="AL138">
        <v>0</v>
      </c>
      <c r="AM138">
        <v>0</v>
      </c>
      <c r="AN138">
        <v>0</v>
      </c>
      <c r="AO138">
        <v>0</v>
      </c>
      <c r="AP138">
        <v>0</v>
      </c>
      <c r="AQ138">
        <v>62.96</v>
      </c>
      <c r="AR138">
        <v>0</v>
      </c>
      <c r="AS138">
        <v>0</v>
      </c>
      <c r="AT138">
        <v>0</v>
      </c>
      <c r="AU138">
        <v>0</v>
      </c>
      <c r="AV138">
        <v>0</v>
      </c>
      <c r="AW138">
        <v>0</v>
      </c>
      <c r="AX138">
        <v>0</v>
      </c>
      <c r="AY138">
        <v>0</v>
      </c>
      <c r="AZ138">
        <v>0</v>
      </c>
      <c r="BA138">
        <v>0</v>
      </c>
      <c r="BB138">
        <v>0</v>
      </c>
      <c r="BC138">
        <v>0</v>
      </c>
      <c r="BD138">
        <v>0</v>
      </c>
      <c r="BE138">
        <v>0</v>
      </c>
      <c r="BF138">
        <v>0</v>
      </c>
      <c r="BG138">
        <v>0</v>
      </c>
      <c r="BH138">
        <v>1</v>
      </c>
      <c r="BI138">
        <v>3.1</v>
      </c>
      <c r="BJ138">
        <v>12</v>
      </c>
      <c r="BK138">
        <v>12</v>
      </c>
      <c r="BL138">
        <v>201.38</v>
      </c>
      <c r="BM138">
        <v>30.21</v>
      </c>
      <c r="BN138">
        <v>231.59</v>
      </c>
      <c r="BO138">
        <v>231.59</v>
      </c>
      <c r="BQ138" t="s">
        <v>382</v>
      </c>
      <c r="BS138" s="3">
        <v>45884</v>
      </c>
      <c r="BT138" s="4">
        <v>0.62777777777777777</v>
      </c>
      <c r="BU138" t="s">
        <v>383</v>
      </c>
      <c r="BV138" t="s">
        <v>86</v>
      </c>
      <c r="BY138">
        <v>60000</v>
      </c>
      <c r="BZ138" t="s">
        <v>87</v>
      </c>
      <c r="CA138" t="s">
        <v>245</v>
      </c>
      <c r="CC138" t="s">
        <v>241</v>
      </c>
      <c r="CD138">
        <v>3370</v>
      </c>
      <c r="CE138" t="s">
        <v>97</v>
      </c>
      <c r="CF138" s="3">
        <v>45887</v>
      </c>
      <c r="CI138">
        <v>3</v>
      </c>
      <c r="CJ138">
        <v>1</v>
      </c>
      <c r="CK138">
        <v>43</v>
      </c>
      <c r="CL138" t="s">
        <v>90</v>
      </c>
    </row>
    <row r="139" spans="1:90" x14ac:dyDescent="0.3">
      <c r="A139" t="s">
        <v>72</v>
      </c>
      <c r="B139" t="s">
        <v>73</v>
      </c>
      <c r="C139" t="s">
        <v>74</v>
      </c>
      <c r="E139" t="str">
        <f>"009944974727"</f>
        <v>009944974727</v>
      </c>
      <c r="F139" s="3">
        <v>45883</v>
      </c>
      <c r="G139">
        <v>202605</v>
      </c>
      <c r="H139" t="s">
        <v>79</v>
      </c>
      <c r="I139" t="s">
        <v>80</v>
      </c>
      <c r="J139" t="s">
        <v>77</v>
      </c>
      <c r="K139" t="s">
        <v>78</v>
      </c>
      <c r="L139" t="s">
        <v>75</v>
      </c>
      <c r="M139" t="s">
        <v>76</v>
      </c>
      <c r="N139" t="s">
        <v>77</v>
      </c>
      <c r="O139" t="s">
        <v>82</v>
      </c>
      <c r="P139" t="str">
        <f>"NA                            "</f>
        <v xml:space="preserve">NA                            </v>
      </c>
      <c r="Q139">
        <v>0</v>
      </c>
      <c r="R139">
        <v>0</v>
      </c>
      <c r="S139">
        <v>0</v>
      </c>
      <c r="T139">
        <v>0</v>
      </c>
      <c r="U139">
        <v>0</v>
      </c>
      <c r="V139">
        <v>0</v>
      </c>
      <c r="W139">
        <v>0</v>
      </c>
      <c r="X139">
        <v>0</v>
      </c>
      <c r="Y139">
        <v>0</v>
      </c>
      <c r="Z139">
        <v>0</v>
      </c>
      <c r="AA139">
        <v>0</v>
      </c>
      <c r="AB139">
        <v>0</v>
      </c>
      <c r="AC139">
        <v>0</v>
      </c>
      <c r="AD139">
        <v>0</v>
      </c>
      <c r="AE139">
        <v>0</v>
      </c>
      <c r="AF139">
        <v>0</v>
      </c>
      <c r="AG139">
        <v>5.87</v>
      </c>
      <c r="AH139">
        <v>0</v>
      </c>
      <c r="AI139">
        <v>0</v>
      </c>
      <c r="AJ139">
        <v>0</v>
      </c>
      <c r="AK139">
        <v>0</v>
      </c>
      <c r="AL139">
        <v>0</v>
      </c>
      <c r="AM139">
        <v>0</v>
      </c>
      <c r="AN139">
        <v>0</v>
      </c>
      <c r="AO139">
        <v>0</v>
      </c>
      <c r="AP139">
        <v>0</v>
      </c>
      <c r="AQ139">
        <v>103.62</v>
      </c>
      <c r="AR139">
        <v>0</v>
      </c>
      <c r="AS139">
        <v>0</v>
      </c>
      <c r="AT139">
        <v>0</v>
      </c>
      <c r="AU139">
        <v>0</v>
      </c>
      <c r="AV139">
        <v>0</v>
      </c>
      <c r="AW139">
        <v>0</v>
      </c>
      <c r="AX139">
        <v>0</v>
      </c>
      <c r="AY139">
        <v>0</v>
      </c>
      <c r="AZ139">
        <v>0</v>
      </c>
      <c r="BA139">
        <v>0</v>
      </c>
      <c r="BB139">
        <v>0</v>
      </c>
      <c r="BC139">
        <v>0</v>
      </c>
      <c r="BD139">
        <v>0</v>
      </c>
      <c r="BE139">
        <v>0</v>
      </c>
      <c r="BF139">
        <v>0</v>
      </c>
      <c r="BG139">
        <v>0</v>
      </c>
      <c r="BH139">
        <v>1</v>
      </c>
      <c r="BI139">
        <v>32.700000000000003</v>
      </c>
      <c r="BJ139">
        <v>47</v>
      </c>
      <c r="BK139">
        <v>47</v>
      </c>
      <c r="BL139">
        <v>327.63</v>
      </c>
      <c r="BM139">
        <v>49.14</v>
      </c>
      <c r="BN139">
        <v>376.77</v>
      </c>
      <c r="BO139">
        <v>376.77</v>
      </c>
      <c r="BQ139" t="s">
        <v>100</v>
      </c>
      <c r="BR139" t="s">
        <v>384</v>
      </c>
      <c r="BS139" s="3">
        <v>45887</v>
      </c>
      <c r="BT139" s="4">
        <v>0.41319444444444442</v>
      </c>
      <c r="BU139" t="s">
        <v>101</v>
      </c>
      <c r="BV139" t="s">
        <v>86</v>
      </c>
      <c r="BY139">
        <v>235104.66</v>
      </c>
      <c r="BZ139" t="s">
        <v>87</v>
      </c>
      <c r="CC139" t="s">
        <v>76</v>
      </c>
      <c r="CD139">
        <v>2146</v>
      </c>
      <c r="CE139" t="s">
        <v>97</v>
      </c>
      <c r="CF139" s="3">
        <v>45888</v>
      </c>
      <c r="CI139">
        <v>3</v>
      </c>
      <c r="CJ139">
        <v>2</v>
      </c>
      <c r="CK139">
        <v>41</v>
      </c>
      <c r="CL139" t="s">
        <v>90</v>
      </c>
    </row>
    <row r="140" spans="1:90" x14ac:dyDescent="0.3">
      <c r="A140" t="s">
        <v>72</v>
      </c>
      <c r="B140" t="s">
        <v>73</v>
      </c>
      <c r="C140" t="s">
        <v>74</v>
      </c>
      <c r="E140" t="str">
        <f>"009944588910"</f>
        <v>009944588910</v>
      </c>
      <c r="F140" s="3">
        <v>45883</v>
      </c>
      <c r="G140">
        <v>202605</v>
      </c>
      <c r="H140" t="s">
        <v>75</v>
      </c>
      <c r="I140" t="s">
        <v>76</v>
      </c>
      <c r="J140" t="s">
        <v>77</v>
      </c>
      <c r="K140" t="s">
        <v>78</v>
      </c>
      <c r="L140" t="s">
        <v>167</v>
      </c>
      <c r="M140" t="s">
        <v>168</v>
      </c>
      <c r="N140" t="s">
        <v>77</v>
      </c>
      <c r="O140" t="s">
        <v>82</v>
      </c>
      <c r="P140" t="str">
        <f>"STORES                        "</f>
        <v xml:space="preserve">STORES                        </v>
      </c>
      <c r="Q140">
        <v>0</v>
      </c>
      <c r="R140">
        <v>0</v>
      </c>
      <c r="S140">
        <v>0</v>
      </c>
      <c r="T140">
        <v>0</v>
      </c>
      <c r="U140">
        <v>0</v>
      </c>
      <c r="V140">
        <v>0</v>
      </c>
      <c r="W140">
        <v>0</v>
      </c>
      <c r="X140">
        <v>0</v>
      </c>
      <c r="Y140">
        <v>0</v>
      </c>
      <c r="Z140">
        <v>0</v>
      </c>
      <c r="AA140">
        <v>0</v>
      </c>
      <c r="AB140">
        <v>0</v>
      </c>
      <c r="AC140">
        <v>0</v>
      </c>
      <c r="AD140">
        <v>0</v>
      </c>
      <c r="AE140">
        <v>0</v>
      </c>
      <c r="AF140">
        <v>0</v>
      </c>
      <c r="AG140">
        <v>5.87</v>
      </c>
      <c r="AH140">
        <v>0</v>
      </c>
      <c r="AI140">
        <v>0</v>
      </c>
      <c r="AJ140">
        <v>0</v>
      </c>
      <c r="AK140">
        <v>0</v>
      </c>
      <c r="AL140">
        <v>0</v>
      </c>
      <c r="AM140">
        <v>0</v>
      </c>
      <c r="AN140">
        <v>0</v>
      </c>
      <c r="AO140">
        <v>0</v>
      </c>
      <c r="AP140">
        <v>0</v>
      </c>
      <c r="AQ140">
        <v>72.61</v>
      </c>
      <c r="AR140">
        <v>0</v>
      </c>
      <c r="AS140">
        <v>0</v>
      </c>
      <c r="AT140">
        <v>0</v>
      </c>
      <c r="AU140">
        <v>0</v>
      </c>
      <c r="AV140">
        <v>0</v>
      </c>
      <c r="AW140">
        <v>0</v>
      </c>
      <c r="AX140">
        <v>0</v>
      </c>
      <c r="AY140">
        <v>0</v>
      </c>
      <c r="AZ140">
        <v>0</v>
      </c>
      <c r="BA140">
        <v>0</v>
      </c>
      <c r="BB140">
        <v>0</v>
      </c>
      <c r="BC140">
        <v>0</v>
      </c>
      <c r="BD140">
        <v>0</v>
      </c>
      <c r="BE140">
        <v>0</v>
      </c>
      <c r="BF140">
        <v>0</v>
      </c>
      <c r="BG140">
        <v>0</v>
      </c>
      <c r="BH140">
        <v>1</v>
      </c>
      <c r="BI140">
        <v>12.2</v>
      </c>
      <c r="BJ140">
        <v>17.5</v>
      </c>
      <c r="BK140">
        <v>18</v>
      </c>
      <c r="BL140">
        <v>231.34</v>
      </c>
      <c r="BM140">
        <v>34.700000000000003</v>
      </c>
      <c r="BN140">
        <v>266.04000000000002</v>
      </c>
      <c r="BO140">
        <v>266.04000000000002</v>
      </c>
      <c r="BQ140" t="s">
        <v>225</v>
      </c>
      <c r="BR140" t="s">
        <v>316</v>
      </c>
      <c r="BS140" s="3">
        <v>45884</v>
      </c>
      <c r="BT140" s="4">
        <v>0.53819444444444442</v>
      </c>
      <c r="BU140" t="s">
        <v>378</v>
      </c>
      <c r="BV140" t="s">
        <v>86</v>
      </c>
      <c r="BY140">
        <v>87366.06</v>
      </c>
      <c r="BZ140" t="s">
        <v>87</v>
      </c>
      <c r="CA140" t="s">
        <v>172</v>
      </c>
      <c r="CC140" t="s">
        <v>168</v>
      </c>
      <c r="CD140">
        <v>1034</v>
      </c>
      <c r="CE140" t="s">
        <v>89</v>
      </c>
      <c r="CF140" s="3">
        <v>45887</v>
      </c>
      <c r="CI140">
        <v>1</v>
      </c>
      <c r="CJ140">
        <v>1</v>
      </c>
      <c r="CK140">
        <v>43</v>
      </c>
      <c r="CL140" t="s">
        <v>90</v>
      </c>
    </row>
    <row r="141" spans="1:90" x14ac:dyDescent="0.3">
      <c r="A141" t="s">
        <v>72</v>
      </c>
      <c r="B141" t="s">
        <v>73</v>
      </c>
      <c r="C141" t="s">
        <v>74</v>
      </c>
      <c r="E141" t="str">
        <f>"009944588909"</f>
        <v>009944588909</v>
      </c>
      <c r="F141" s="3">
        <v>45883</v>
      </c>
      <c r="G141">
        <v>202605</v>
      </c>
      <c r="H141" t="s">
        <v>75</v>
      </c>
      <c r="I141" t="s">
        <v>76</v>
      </c>
      <c r="J141" t="s">
        <v>77</v>
      </c>
      <c r="K141" t="s">
        <v>78</v>
      </c>
      <c r="L141" t="s">
        <v>385</v>
      </c>
      <c r="M141" t="s">
        <v>386</v>
      </c>
      <c r="N141" t="s">
        <v>387</v>
      </c>
      <c r="O141" t="s">
        <v>82</v>
      </c>
      <c r="P141" t="str">
        <f>"STORES                        "</f>
        <v xml:space="preserve">STORES                        </v>
      </c>
      <c r="Q141">
        <v>0</v>
      </c>
      <c r="R141">
        <v>0</v>
      </c>
      <c r="S141">
        <v>0</v>
      </c>
      <c r="T141">
        <v>0</v>
      </c>
      <c r="U141">
        <v>0</v>
      </c>
      <c r="V141">
        <v>0</v>
      </c>
      <c r="W141">
        <v>0</v>
      </c>
      <c r="X141">
        <v>0</v>
      </c>
      <c r="Y141">
        <v>0</v>
      </c>
      <c r="Z141">
        <v>0</v>
      </c>
      <c r="AA141">
        <v>0</v>
      </c>
      <c r="AB141">
        <v>0</v>
      </c>
      <c r="AC141">
        <v>0</v>
      </c>
      <c r="AD141">
        <v>0</v>
      </c>
      <c r="AE141">
        <v>0</v>
      </c>
      <c r="AF141">
        <v>0</v>
      </c>
      <c r="AG141">
        <v>5.87</v>
      </c>
      <c r="AH141">
        <v>0</v>
      </c>
      <c r="AI141">
        <v>0</v>
      </c>
      <c r="AJ141">
        <v>0</v>
      </c>
      <c r="AK141">
        <v>0</v>
      </c>
      <c r="AL141">
        <v>0</v>
      </c>
      <c r="AM141">
        <v>0</v>
      </c>
      <c r="AN141">
        <v>0</v>
      </c>
      <c r="AO141">
        <v>0</v>
      </c>
      <c r="AP141">
        <v>0</v>
      </c>
      <c r="AQ141">
        <v>44.64</v>
      </c>
      <c r="AR141">
        <v>0</v>
      </c>
      <c r="AS141">
        <v>0</v>
      </c>
      <c r="AT141">
        <v>0</v>
      </c>
      <c r="AU141">
        <v>0</v>
      </c>
      <c r="AV141">
        <v>0</v>
      </c>
      <c r="AW141">
        <v>0</v>
      </c>
      <c r="AX141">
        <v>0</v>
      </c>
      <c r="AY141">
        <v>0</v>
      </c>
      <c r="AZ141">
        <v>0</v>
      </c>
      <c r="BA141">
        <v>0</v>
      </c>
      <c r="BB141">
        <v>0</v>
      </c>
      <c r="BC141">
        <v>0</v>
      </c>
      <c r="BD141">
        <v>0</v>
      </c>
      <c r="BE141">
        <v>0</v>
      </c>
      <c r="BF141">
        <v>0</v>
      </c>
      <c r="BG141">
        <v>0</v>
      </c>
      <c r="BH141">
        <v>1</v>
      </c>
      <c r="BI141">
        <v>7.8</v>
      </c>
      <c r="BJ141">
        <v>7.9</v>
      </c>
      <c r="BK141">
        <v>8</v>
      </c>
      <c r="BL141">
        <v>144.49</v>
      </c>
      <c r="BM141">
        <v>21.67</v>
      </c>
      <c r="BN141">
        <v>166.16</v>
      </c>
      <c r="BO141">
        <v>166.16</v>
      </c>
      <c r="BQ141" t="s">
        <v>388</v>
      </c>
      <c r="BR141" t="s">
        <v>108</v>
      </c>
      <c r="BS141" s="3">
        <v>45884</v>
      </c>
      <c r="BT141" s="4">
        <v>0.37638888888888888</v>
      </c>
      <c r="BU141" t="s">
        <v>389</v>
      </c>
      <c r="BV141" t="s">
        <v>86</v>
      </c>
      <c r="BY141">
        <v>39695.94</v>
      </c>
      <c r="BZ141" t="s">
        <v>87</v>
      </c>
      <c r="CA141" t="s">
        <v>390</v>
      </c>
      <c r="CC141" t="s">
        <v>386</v>
      </c>
      <c r="CD141" s="5" t="s">
        <v>391</v>
      </c>
      <c r="CE141" t="s">
        <v>89</v>
      </c>
      <c r="CF141" s="3">
        <v>45884</v>
      </c>
      <c r="CI141">
        <v>1</v>
      </c>
      <c r="CJ141">
        <v>1</v>
      </c>
      <c r="CK141">
        <v>41</v>
      </c>
      <c r="CL141" t="s">
        <v>90</v>
      </c>
    </row>
    <row r="142" spans="1:90" x14ac:dyDescent="0.3">
      <c r="A142" t="s">
        <v>72</v>
      </c>
      <c r="B142" t="s">
        <v>73</v>
      </c>
      <c r="C142" t="s">
        <v>74</v>
      </c>
      <c r="E142" t="str">
        <f>"009941735970"</f>
        <v>009941735970</v>
      </c>
      <c r="F142" s="3">
        <v>45883</v>
      </c>
      <c r="G142">
        <v>202605</v>
      </c>
      <c r="H142" t="s">
        <v>75</v>
      </c>
      <c r="I142" t="s">
        <v>76</v>
      </c>
      <c r="J142" t="s">
        <v>77</v>
      </c>
      <c r="K142" t="s">
        <v>78</v>
      </c>
      <c r="L142" t="s">
        <v>392</v>
      </c>
      <c r="M142" t="s">
        <v>393</v>
      </c>
      <c r="N142" t="s">
        <v>394</v>
      </c>
      <c r="O142" t="s">
        <v>205</v>
      </c>
      <c r="P142" t="str">
        <f>"LOCKS                         "</f>
        <v xml:space="preserve">LOCKS                         </v>
      </c>
      <c r="Q142">
        <v>0</v>
      </c>
      <c r="R142">
        <v>0</v>
      </c>
      <c r="S142">
        <v>0</v>
      </c>
      <c r="T142">
        <v>0</v>
      </c>
      <c r="U142">
        <v>0</v>
      </c>
      <c r="V142">
        <v>0</v>
      </c>
      <c r="W142">
        <v>0</v>
      </c>
      <c r="X142">
        <v>0</v>
      </c>
      <c r="Y142">
        <v>0</v>
      </c>
      <c r="Z142">
        <v>0</v>
      </c>
      <c r="AA142">
        <v>0</v>
      </c>
      <c r="AB142">
        <v>0</v>
      </c>
      <c r="AC142">
        <v>0</v>
      </c>
      <c r="AD142">
        <v>0</v>
      </c>
      <c r="AE142">
        <v>0</v>
      </c>
      <c r="AF142">
        <v>0</v>
      </c>
      <c r="AG142">
        <v>0</v>
      </c>
      <c r="AH142">
        <v>0</v>
      </c>
      <c r="AI142">
        <v>0</v>
      </c>
      <c r="AJ142">
        <v>0</v>
      </c>
      <c r="AK142">
        <v>0</v>
      </c>
      <c r="AL142">
        <v>0</v>
      </c>
      <c r="AM142">
        <v>0</v>
      </c>
      <c r="AN142">
        <v>0</v>
      </c>
      <c r="AO142">
        <v>0</v>
      </c>
      <c r="AP142">
        <v>0</v>
      </c>
      <c r="AQ142">
        <v>44.73</v>
      </c>
      <c r="AR142">
        <v>0</v>
      </c>
      <c r="AS142">
        <v>0</v>
      </c>
      <c r="AT142">
        <v>0</v>
      </c>
      <c r="AU142">
        <v>0</v>
      </c>
      <c r="AV142">
        <v>0</v>
      </c>
      <c r="AW142">
        <v>0</v>
      </c>
      <c r="AX142">
        <v>0</v>
      </c>
      <c r="AY142">
        <v>0</v>
      </c>
      <c r="AZ142">
        <v>0</v>
      </c>
      <c r="BA142">
        <v>0</v>
      </c>
      <c r="BB142">
        <v>0</v>
      </c>
      <c r="BC142">
        <v>0</v>
      </c>
      <c r="BD142">
        <v>0</v>
      </c>
      <c r="BE142">
        <v>0</v>
      </c>
      <c r="BF142">
        <v>0</v>
      </c>
      <c r="BG142">
        <v>0</v>
      </c>
      <c r="BH142">
        <v>1</v>
      </c>
      <c r="BI142">
        <v>1</v>
      </c>
      <c r="BJ142">
        <v>0.2</v>
      </c>
      <c r="BK142">
        <v>1</v>
      </c>
      <c r="BL142">
        <v>138.88999999999999</v>
      </c>
      <c r="BM142">
        <v>20.83</v>
      </c>
      <c r="BN142">
        <v>159.72</v>
      </c>
      <c r="BO142">
        <v>159.72</v>
      </c>
      <c r="BQ142" t="s">
        <v>395</v>
      </c>
      <c r="BR142" t="s">
        <v>105</v>
      </c>
      <c r="BS142" s="3">
        <v>45884</v>
      </c>
      <c r="BT142" s="4">
        <v>0.6</v>
      </c>
      <c r="BU142" t="s">
        <v>396</v>
      </c>
      <c r="BV142" t="s">
        <v>86</v>
      </c>
      <c r="BY142">
        <v>1200</v>
      </c>
      <c r="BZ142" t="s">
        <v>209</v>
      </c>
      <c r="CA142" t="s">
        <v>397</v>
      </c>
      <c r="CC142" t="s">
        <v>393</v>
      </c>
      <c r="CD142" s="5" t="s">
        <v>398</v>
      </c>
      <c r="CE142" t="s">
        <v>89</v>
      </c>
      <c r="CF142" s="3">
        <v>45887</v>
      </c>
      <c r="CI142">
        <v>1</v>
      </c>
      <c r="CJ142">
        <v>1</v>
      </c>
      <c r="CK142">
        <v>23</v>
      </c>
      <c r="CL142" t="s">
        <v>90</v>
      </c>
    </row>
    <row r="143" spans="1:90" x14ac:dyDescent="0.3">
      <c r="A143" t="s">
        <v>72</v>
      </c>
      <c r="B143" t="s">
        <v>73</v>
      </c>
      <c r="C143" t="s">
        <v>74</v>
      </c>
      <c r="E143" t="str">
        <f>"009944778605"</f>
        <v>009944778605</v>
      </c>
      <c r="F143" s="3">
        <v>45883</v>
      </c>
      <c r="G143">
        <v>202605</v>
      </c>
      <c r="H143" t="s">
        <v>75</v>
      </c>
      <c r="I143" t="s">
        <v>76</v>
      </c>
      <c r="J143" t="s">
        <v>77</v>
      </c>
      <c r="K143" t="s">
        <v>78</v>
      </c>
      <c r="L143" t="s">
        <v>233</v>
      </c>
      <c r="M143" t="s">
        <v>234</v>
      </c>
      <c r="N143" t="s">
        <v>77</v>
      </c>
      <c r="O143" t="s">
        <v>205</v>
      </c>
      <c r="P143" t="str">
        <f>"LOCKS                         "</f>
        <v xml:space="preserve">LOCKS                         </v>
      </c>
      <c r="Q143">
        <v>0</v>
      </c>
      <c r="R143">
        <v>0</v>
      </c>
      <c r="S143">
        <v>0</v>
      </c>
      <c r="T143">
        <v>0</v>
      </c>
      <c r="U143">
        <v>0</v>
      </c>
      <c r="V143">
        <v>0</v>
      </c>
      <c r="W143">
        <v>0</v>
      </c>
      <c r="X143">
        <v>0</v>
      </c>
      <c r="Y143">
        <v>0</v>
      </c>
      <c r="Z143">
        <v>0</v>
      </c>
      <c r="AA143">
        <v>0</v>
      </c>
      <c r="AB143">
        <v>0</v>
      </c>
      <c r="AC143">
        <v>0</v>
      </c>
      <c r="AD143">
        <v>0</v>
      </c>
      <c r="AE143">
        <v>0</v>
      </c>
      <c r="AF143">
        <v>0</v>
      </c>
      <c r="AG143">
        <v>0</v>
      </c>
      <c r="AH143">
        <v>0</v>
      </c>
      <c r="AI143">
        <v>0</v>
      </c>
      <c r="AJ143">
        <v>0</v>
      </c>
      <c r="AK143">
        <v>0</v>
      </c>
      <c r="AL143">
        <v>0</v>
      </c>
      <c r="AM143">
        <v>0</v>
      </c>
      <c r="AN143">
        <v>0</v>
      </c>
      <c r="AO143">
        <v>0</v>
      </c>
      <c r="AP143">
        <v>0</v>
      </c>
      <c r="AQ143">
        <v>44.73</v>
      </c>
      <c r="AR143">
        <v>0</v>
      </c>
      <c r="AS143">
        <v>0</v>
      </c>
      <c r="AT143">
        <v>0</v>
      </c>
      <c r="AU143">
        <v>0</v>
      </c>
      <c r="AV143">
        <v>0</v>
      </c>
      <c r="AW143">
        <v>0</v>
      </c>
      <c r="AX143">
        <v>0</v>
      </c>
      <c r="AY143">
        <v>0</v>
      </c>
      <c r="AZ143">
        <v>0</v>
      </c>
      <c r="BA143">
        <v>0</v>
      </c>
      <c r="BB143">
        <v>0</v>
      </c>
      <c r="BC143">
        <v>0</v>
      </c>
      <c r="BD143">
        <v>0</v>
      </c>
      <c r="BE143">
        <v>0</v>
      </c>
      <c r="BF143">
        <v>0</v>
      </c>
      <c r="BG143">
        <v>0</v>
      </c>
      <c r="BH143">
        <v>1</v>
      </c>
      <c r="BI143">
        <v>1</v>
      </c>
      <c r="BJ143">
        <v>0.2</v>
      </c>
      <c r="BK143">
        <v>1</v>
      </c>
      <c r="BL143">
        <v>138.88999999999999</v>
      </c>
      <c r="BM143">
        <v>20.83</v>
      </c>
      <c r="BN143">
        <v>159.72</v>
      </c>
      <c r="BO143">
        <v>159.72</v>
      </c>
      <c r="BQ143" t="s">
        <v>399</v>
      </c>
      <c r="BR143" t="s">
        <v>105</v>
      </c>
      <c r="BS143" s="3">
        <v>45887</v>
      </c>
      <c r="BT143" s="4">
        <v>0.61458333333333337</v>
      </c>
      <c r="BU143" t="s">
        <v>372</v>
      </c>
      <c r="BV143" t="s">
        <v>90</v>
      </c>
      <c r="BW143" t="s">
        <v>228</v>
      </c>
      <c r="BX143" t="s">
        <v>273</v>
      </c>
      <c r="BY143">
        <v>1200</v>
      </c>
      <c r="BZ143" t="s">
        <v>209</v>
      </c>
      <c r="CC143" t="s">
        <v>234</v>
      </c>
      <c r="CD143">
        <v>3900</v>
      </c>
      <c r="CE143" t="s">
        <v>89</v>
      </c>
      <c r="CF143" s="3">
        <v>45887</v>
      </c>
      <c r="CI143">
        <v>1</v>
      </c>
      <c r="CJ143">
        <v>2</v>
      </c>
      <c r="CK143">
        <v>23</v>
      </c>
      <c r="CL143" t="s">
        <v>90</v>
      </c>
    </row>
    <row r="144" spans="1:90" x14ac:dyDescent="0.3">
      <c r="A144" t="s">
        <v>72</v>
      </c>
      <c r="B144" t="s">
        <v>73</v>
      </c>
      <c r="C144" t="s">
        <v>74</v>
      </c>
      <c r="E144" t="str">
        <f>"009944536230"</f>
        <v>009944536230</v>
      </c>
      <c r="F144" s="3">
        <v>45883</v>
      </c>
      <c r="G144">
        <v>202605</v>
      </c>
      <c r="H144" t="s">
        <v>75</v>
      </c>
      <c r="I144" t="s">
        <v>76</v>
      </c>
      <c r="J144" t="s">
        <v>77</v>
      </c>
      <c r="K144" t="s">
        <v>78</v>
      </c>
      <c r="L144" t="s">
        <v>113</v>
      </c>
      <c r="M144" t="s">
        <v>114</v>
      </c>
      <c r="N144" t="s">
        <v>77</v>
      </c>
      <c r="O144" t="s">
        <v>205</v>
      </c>
      <c r="P144" t="str">
        <f>"STORES                        "</f>
        <v xml:space="preserve">STORES                        </v>
      </c>
      <c r="Q144">
        <v>0</v>
      </c>
      <c r="R144">
        <v>0</v>
      </c>
      <c r="S144">
        <v>0</v>
      </c>
      <c r="T144">
        <v>0</v>
      </c>
      <c r="U144">
        <v>0</v>
      </c>
      <c r="V144">
        <v>0</v>
      </c>
      <c r="W144">
        <v>0</v>
      </c>
      <c r="X144">
        <v>0</v>
      </c>
      <c r="Y144">
        <v>0</v>
      </c>
      <c r="Z144">
        <v>0</v>
      </c>
      <c r="AA144">
        <v>0</v>
      </c>
      <c r="AB144">
        <v>0</v>
      </c>
      <c r="AC144">
        <v>0</v>
      </c>
      <c r="AD144">
        <v>0</v>
      </c>
      <c r="AE144">
        <v>0</v>
      </c>
      <c r="AF144">
        <v>0</v>
      </c>
      <c r="AG144">
        <v>0</v>
      </c>
      <c r="AH144">
        <v>0</v>
      </c>
      <c r="AI144">
        <v>0</v>
      </c>
      <c r="AJ144">
        <v>0</v>
      </c>
      <c r="AK144">
        <v>0</v>
      </c>
      <c r="AL144">
        <v>0</v>
      </c>
      <c r="AM144">
        <v>0</v>
      </c>
      <c r="AN144">
        <v>0</v>
      </c>
      <c r="AO144">
        <v>0</v>
      </c>
      <c r="AP144">
        <v>0</v>
      </c>
      <c r="AQ144">
        <v>23.09</v>
      </c>
      <c r="AR144">
        <v>0</v>
      </c>
      <c r="AS144">
        <v>0</v>
      </c>
      <c r="AT144">
        <v>0</v>
      </c>
      <c r="AU144">
        <v>0</v>
      </c>
      <c r="AV144">
        <v>0</v>
      </c>
      <c r="AW144">
        <v>0</v>
      </c>
      <c r="AX144">
        <v>0</v>
      </c>
      <c r="AY144">
        <v>0</v>
      </c>
      <c r="AZ144">
        <v>0</v>
      </c>
      <c r="BA144">
        <v>0</v>
      </c>
      <c r="BB144">
        <v>0</v>
      </c>
      <c r="BC144">
        <v>0</v>
      </c>
      <c r="BD144">
        <v>0</v>
      </c>
      <c r="BE144">
        <v>0</v>
      </c>
      <c r="BF144">
        <v>0</v>
      </c>
      <c r="BG144">
        <v>0</v>
      </c>
      <c r="BH144">
        <v>1</v>
      </c>
      <c r="BI144">
        <v>1</v>
      </c>
      <c r="BJ144">
        <v>0.2</v>
      </c>
      <c r="BK144">
        <v>1</v>
      </c>
      <c r="BL144">
        <v>71.69</v>
      </c>
      <c r="BM144">
        <v>10.75</v>
      </c>
      <c r="BN144">
        <v>82.44</v>
      </c>
      <c r="BO144">
        <v>82.44</v>
      </c>
      <c r="BQ144" t="s">
        <v>320</v>
      </c>
      <c r="BR144" t="s">
        <v>108</v>
      </c>
      <c r="BS144" s="3">
        <v>45884</v>
      </c>
      <c r="BT144" s="4">
        <v>0.33611111111111114</v>
      </c>
      <c r="BU144" t="s">
        <v>117</v>
      </c>
      <c r="BV144" t="s">
        <v>86</v>
      </c>
      <c r="BY144">
        <v>1200</v>
      </c>
      <c r="BZ144" t="s">
        <v>209</v>
      </c>
      <c r="CA144" t="s">
        <v>352</v>
      </c>
      <c r="CC144" t="s">
        <v>114</v>
      </c>
      <c r="CD144">
        <v>6045</v>
      </c>
      <c r="CE144" t="s">
        <v>89</v>
      </c>
      <c r="CF144" s="3">
        <v>45884</v>
      </c>
      <c r="CI144">
        <v>1</v>
      </c>
      <c r="CJ144">
        <v>1</v>
      </c>
      <c r="CK144">
        <v>21</v>
      </c>
      <c r="CL144" t="s">
        <v>90</v>
      </c>
    </row>
    <row r="145" spans="1:90" x14ac:dyDescent="0.3">
      <c r="A145" t="s">
        <v>72</v>
      </c>
      <c r="B145" t="s">
        <v>73</v>
      </c>
      <c r="C145" t="s">
        <v>74</v>
      </c>
      <c r="E145" t="str">
        <f>"009944588907"</f>
        <v>009944588907</v>
      </c>
      <c r="F145" s="3">
        <v>45883</v>
      </c>
      <c r="G145">
        <v>202605</v>
      </c>
      <c r="H145" t="s">
        <v>75</v>
      </c>
      <c r="I145" t="s">
        <v>76</v>
      </c>
      <c r="J145" t="s">
        <v>77</v>
      </c>
      <c r="K145" t="s">
        <v>78</v>
      </c>
      <c r="L145" t="s">
        <v>317</v>
      </c>
      <c r="M145" t="s">
        <v>318</v>
      </c>
      <c r="N145" t="s">
        <v>77</v>
      </c>
      <c r="O145" t="s">
        <v>205</v>
      </c>
      <c r="P145" t="str">
        <f>"STORES                        "</f>
        <v xml:space="preserve">STORES                        </v>
      </c>
      <c r="Q145">
        <v>0</v>
      </c>
      <c r="R145">
        <v>0</v>
      </c>
      <c r="S145">
        <v>0</v>
      </c>
      <c r="T145">
        <v>0</v>
      </c>
      <c r="U145">
        <v>0</v>
      </c>
      <c r="V145">
        <v>0</v>
      </c>
      <c r="W145">
        <v>0</v>
      </c>
      <c r="X145">
        <v>0</v>
      </c>
      <c r="Y145">
        <v>0</v>
      </c>
      <c r="Z145">
        <v>0</v>
      </c>
      <c r="AA145">
        <v>0</v>
      </c>
      <c r="AB145">
        <v>0</v>
      </c>
      <c r="AC145">
        <v>0</v>
      </c>
      <c r="AD145">
        <v>0</v>
      </c>
      <c r="AE145">
        <v>0</v>
      </c>
      <c r="AF145">
        <v>0</v>
      </c>
      <c r="AG145">
        <v>0</v>
      </c>
      <c r="AH145">
        <v>0</v>
      </c>
      <c r="AI145">
        <v>0</v>
      </c>
      <c r="AJ145">
        <v>0</v>
      </c>
      <c r="AK145">
        <v>0</v>
      </c>
      <c r="AL145">
        <v>0</v>
      </c>
      <c r="AM145">
        <v>0</v>
      </c>
      <c r="AN145">
        <v>0</v>
      </c>
      <c r="AO145">
        <v>0</v>
      </c>
      <c r="AP145">
        <v>0</v>
      </c>
      <c r="AQ145">
        <v>44.73</v>
      </c>
      <c r="AR145">
        <v>0</v>
      </c>
      <c r="AS145">
        <v>0</v>
      </c>
      <c r="AT145">
        <v>0</v>
      </c>
      <c r="AU145">
        <v>0</v>
      </c>
      <c r="AV145">
        <v>0</v>
      </c>
      <c r="AW145">
        <v>0</v>
      </c>
      <c r="AX145">
        <v>0</v>
      </c>
      <c r="AY145">
        <v>0</v>
      </c>
      <c r="AZ145">
        <v>0</v>
      </c>
      <c r="BA145">
        <v>0</v>
      </c>
      <c r="BB145">
        <v>0</v>
      </c>
      <c r="BC145">
        <v>0</v>
      </c>
      <c r="BD145">
        <v>0</v>
      </c>
      <c r="BE145">
        <v>0</v>
      </c>
      <c r="BF145">
        <v>0</v>
      </c>
      <c r="BG145">
        <v>0</v>
      </c>
      <c r="BH145">
        <v>1</v>
      </c>
      <c r="BI145">
        <v>1</v>
      </c>
      <c r="BJ145">
        <v>0.2</v>
      </c>
      <c r="BK145">
        <v>1</v>
      </c>
      <c r="BL145">
        <v>138.88999999999999</v>
      </c>
      <c r="BM145">
        <v>20.83</v>
      </c>
      <c r="BN145">
        <v>159.72</v>
      </c>
      <c r="BO145">
        <v>159.72</v>
      </c>
      <c r="BQ145" t="s">
        <v>400</v>
      </c>
      <c r="BR145" t="s">
        <v>316</v>
      </c>
      <c r="BS145" t="s">
        <v>97</v>
      </c>
      <c r="BY145">
        <v>1200</v>
      </c>
      <c r="BZ145" t="s">
        <v>209</v>
      </c>
      <c r="CC145" t="s">
        <v>318</v>
      </c>
      <c r="CD145">
        <v>5100</v>
      </c>
      <c r="CE145" t="s">
        <v>89</v>
      </c>
      <c r="CI145">
        <v>3</v>
      </c>
      <c r="CJ145" t="s">
        <v>97</v>
      </c>
      <c r="CK145">
        <v>23</v>
      </c>
      <c r="CL145" t="s">
        <v>90</v>
      </c>
    </row>
    <row r="146" spans="1:90" x14ac:dyDescent="0.3">
      <c r="A146" t="s">
        <v>72</v>
      </c>
      <c r="B146" t="s">
        <v>73</v>
      </c>
      <c r="C146" t="s">
        <v>74</v>
      </c>
      <c r="E146" t="str">
        <f>"009944588885"</f>
        <v>009944588885</v>
      </c>
      <c r="F146" s="3">
        <v>45883</v>
      </c>
      <c r="G146">
        <v>202605</v>
      </c>
      <c r="H146" t="s">
        <v>75</v>
      </c>
      <c r="I146" t="s">
        <v>76</v>
      </c>
      <c r="J146" t="s">
        <v>77</v>
      </c>
      <c r="K146" t="s">
        <v>78</v>
      </c>
      <c r="L146" t="s">
        <v>233</v>
      </c>
      <c r="M146" t="s">
        <v>234</v>
      </c>
      <c r="N146" t="s">
        <v>77</v>
      </c>
      <c r="O146" t="s">
        <v>205</v>
      </c>
      <c r="P146" t="str">
        <f>"STORES                        "</f>
        <v xml:space="preserve">STORES                        </v>
      </c>
      <c r="Q146">
        <v>0</v>
      </c>
      <c r="R146">
        <v>0</v>
      </c>
      <c r="S146">
        <v>0</v>
      </c>
      <c r="T146">
        <v>0</v>
      </c>
      <c r="U146">
        <v>0</v>
      </c>
      <c r="V146">
        <v>0</v>
      </c>
      <c r="W146">
        <v>0</v>
      </c>
      <c r="X146">
        <v>0</v>
      </c>
      <c r="Y146">
        <v>0</v>
      </c>
      <c r="Z146">
        <v>0</v>
      </c>
      <c r="AA146">
        <v>0</v>
      </c>
      <c r="AB146">
        <v>0</v>
      </c>
      <c r="AC146">
        <v>0</v>
      </c>
      <c r="AD146">
        <v>0</v>
      </c>
      <c r="AE146">
        <v>0</v>
      </c>
      <c r="AF146">
        <v>0</v>
      </c>
      <c r="AG146">
        <v>0</v>
      </c>
      <c r="AH146">
        <v>0</v>
      </c>
      <c r="AI146">
        <v>0</v>
      </c>
      <c r="AJ146">
        <v>0</v>
      </c>
      <c r="AK146">
        <v>0</v>
      </c>
      <c r="AL146">
        <v>0</v>
      </c>
      <c r="AM146">
        <v>0</v>
      </c>
      <c r="AN146">
        <v>0</v>
      </c>
      <c r="AO146">
        <v>0</v>
      </c>
      <c r="AP146">
        <v>0</v>
      </c>
      <c r="AQ146">
        <v>44.73</v>
      </c>
      <c r="AR146">
        <v>0</v>
      </c>
      <c r="AS146">
        <v>0</v>
      </c>
      <c r="AT146">
        <v>0</v>
      </c>
      <c r="AU146">
        <v>0</v>
      </c>
      <c r="AV146">
        <v>0</v>
      </c>
      <c r="AW146">
        <v>0</v>
      </c>
      <c r="AX146">
        <v>0</v>
      </c>
      <c r="AY146">
        <v>0</v>
      </c>
      <c r="AZ146">
        <v>0</v>
      </c>
      <c r="BA146">
        <v>0</v>
      </c>
      <c r="BB146">
        <v>0</v>
      </c>
      <c r="BC146">
        <v>0</v>
      </c>
      <c r="BD146">
        <v>0</v>
      </c>
      <c r="BE146">
        <v>0</v>
      </c>
      <c r="BF146">
        <v>0</v>
      </c>
      <c r="BG146">
        <v>0</v>
      </c>
      <c r="BH146">
        <v>1</v>
      </c>
      <c r="BI146">
        <v>1</v>
      </c>
      <c r="BJ146">
        <v>0.2</v>
      </c>
      <c r="BK146">
        <v>1</v>
      </c>
      <c r="BL146">
        <v>138.88999999999999</v>
      </c>
      <c r="BM146">
        <v>20.83</v>
      </c>
      <c r="BN146">
        <v>159.72</v>
      </c>
      <c r="BO146">
        <v>159.72</v>
      </c>
      <c r="BQ146" t="s">
        <v>271</v>
      </c>
      <c r="BR146" t="s">
        <v>316</v>
      </c>
      <c r="BS146" s="3">
        <v>45887</v>
      </c>
      <c r="BT146" s="4">
        <v>0.61111111111111116</v>
      </c>
      <c r="BU146" t="s">
        <v>372</v>
      </c>
      <c r="BV146" t="s">
        <v>90</v>
      </c>
      <c r="BW146" t="s">
        <v>228</v>
      </c>
      <c r="BX146" t="s">
        <v>273</v>
      </c>
      <c r="BY146">
        <v>1200</v>
      </c>
      <c r="BZ146" t="s">
        <v>209</v>
      </c>
      <c r="CC146" t="s">
        <v>234</v>
      </c>
      <c r="CD146">
        <v>3900</v>
      </c>
      <c r="CE146" t="s">
        <v>89</v>
      </c>
      <c r="CF146" s="3">
        <v>45887</v>
      </c>
      <c r="CI146">
        <v>1</v>
      </c>
      <c r="CJ146">
        <v>2</v>
      </c>
      <c r="CK146">
        <v>23</v>
      </c>
      <c r="CL146" t="s">
        <v>90</v>
      </c>
    </row>
    <row r="147" spans="1:90" x14ac:dyDescent="0.3">
      <c r="A147" t="s">
        <v>72</v>
      </c>
      <c r="B147" t="s">
        <v>73</v>
      </c>
      <c r="C147" t="s">
        <v>74</v>
      </c>
      <c r="E147" t="str">
        <f>"009944778608"</f>
        <v>009944778608</v>
      </c>
      <c r="F147" s="3">
        <v>45883</v>
      </c>
      <c r="G147">
        <v>202605</v>
      </c>
      <c r="H147" t="s">
        <v>75</v>
      </c>
      <c r="I147" t="s">
        <v>76</v>
      </c>
      <c r="J147" t="s">
        <v>77</v>
      </c>
      <c r="K147" t="s">
        <v>78</v>
      </c>
      <c r="L147" t="s">
        <v>299</v>
      </c>
      <c r="M147" t="s">
        <v>300</v>
      </c>
      <c r="N147" t="s">
        <v>77</v>
      </c>
      <c r="O147" t="s">
        <v>82</v>
      </c>
      <c r="P147" t="str">
        <f>"LOCKS                         "</f>
        <v xml:space="preserve">LOCKS                         </v>
      </c>
      <c r="Q147">
        <v>0</v>
      </c>
      <c r="R147">
        <v>0</v>
      </c>
      <c r="S147">
        <v>0</v>
      </c>
      <c r="T147">
        <v>0</v>
      </c>
      <c r="U147">
        <v>0</v>
      </c>
      <c r="V147">
        <v>0</v>
      </c>
      <c r="W147">
        <v>0</v>
      </c>
      <c r="X147">
        <v>0</v>
      </c>
      <c r="Y147">
        <v>0</v>
      </c>
      <c r="Z147">
        <v>0</v>
      </c>
      <c r="AA147">
        <v>0</v>
      </c>
      <c r="AB147">
        <v>0</v>
      </c>
      <c r="AC147">
        <v>0</v>
      </c>
      <c r="AD147">
        <v>0</v>
      </c>
      <c r="AE147">
        <v>0</v>
      </c>
      <c r="AF147">
        <v>0</v>
      </c>
      <c r="AG147">
        <v>5.87</v>
      </c>
      <c r="AH147">
        <v>0</v>
      </c>
      <c r="AI147">
        <v>0</v>
      </c>
      <c r="AJ147">
        <v>0</v>
      </c>
      <c r="AK147">
        <v>0</v>
      </c>
      <c r="AL147">
        <v>0</v>
      </c>
      <c r="AM147">
        <v>0</v>
      </c>
      <c r="AN147">
        <v>0</v>
      </c>
      <c r="AO147">
        <v>0</v>
      </c>
      <c r="AP147">
        <v>0</v>
      </c>
      <c r="AQ147">
        <v>62.96</v>
      </c>
      <c r="AR147">
        <v>0</v>
      </c>
      <c r="AS147">
        <v>0</v>
      </c>
      <c r="AT147">
        <v>0</v>
      </c>
      <c r="AU147">
        <v>0</v>
      </c>
      <c r="AV147">
        <v>0</v>
      </c>
      <c r="AW147">
        <v>16.739999999999998</v>
      </c>
      <c r="AX147">
        <v>0</v>
      </c>
      <c r="AY147">
        <v>0</v>
      </c>
      <c r="AZ147">
        <v>0</v>
      </c>
      <c r="BA147">
        <v>0</v>
      </c>
      <c r="BB147">
        <v>0</v>
      </c>
      <c r="BC147">
        <v>0</v>
      </c>
      <c r="BD147">
        <v>0</v>
      </c>
      <c r="BE147">
        <v>0</v>
      </c>
      <c r="BF147">
        <v>0</v>
      </c>
      <c r="BG147">
        <v>0</v>
      </c>
      <c r="BH147">
        <v>1</v>
      </c>
      <c r="BI147">
        <v>1</v>
      </c>
      <c r="BJ147">
        <v>0.2</v>
      </c>
      <c r="BK147">
        <v>1</v>
      </c>
      <c r="BL147">
        <v>218.12</v>
      </c>
      <c r="BM147">
        <v>32.72</v>
      </c>
      <c r="BN147">
        <v>250.84</v>
      </c>
      <c r="BO147">
        <v>250.84</v>
      </c>
      <c r="BQ147" t="s">
        <v>401</v>
      </c>
      <c r="BR147" t="s">
        <v>105</v>
      </c>
      <c r="BS147" s="3">
        <v>45884</v>
      </c>
      <c r="BT147" s="4">
        <v>0.37013888888888891</v>
      </c>
      <c r="BU147" t="s">
        <v>301</v>
      </c>
      <c r="BV147" t="s">
        <v>86</v>
      </c>
      <c r="BY147">
        <v>1200</v>
      </c>
      <c r="BZ147" t="s">
        <v>333</v>
      </c>
      <c r="CC147" t="s">
        <v>300</v>
      </c>
      <c r="CD147">
        <v>2745</v>
      </c>
      <c r="CE147" t="s">
        <v>89</v>
      </c>
      <c r="CF147" s="3">
        <v>45884</v>
      </c>
      <c r="CI147">
        <v>1</v>
      </c>
      <c r="CJ147">
        <v>1</v>
      </c>
      <c r="CK147">
        <v>43</v>
      </c>
      <c r="CL147" t="s">
        <v>90</v>
      </c>
    </row>
    <row r="148" spans="1:90" x14ac:dyDescent="0.3">
      <c r="A148" t="s">
        <v>72</v>
      </c>
      <c r="B148" t="s">
        <v>73</v>
      </c>
      <c r="C148" t="s">
        <v>74</v>
      </c>
      <c r="E148" t="str">
        <f>"009944588916"</f>
        <v>009944588916</v>
      </c>
      <c r="F148" s="3">
        <v>45883</v>
      </c>
      <c r="G148">
        <v>202605</v>
      </c>
      <c r="H148" t="s">
        <v>75</v>
      </c>
      <c r="I148" t="s">
        <v>76</v>
      </c>
      <c r="J148" t="s">
        <v>77</v>
      </c>
      <c r="K148" t="s">
        <v>78</v>
      </c>
      <c r="L148" t="s">
        <v>305</v>
      </c>
      <c r="M148" t="s">
        <v>306</v>
      </c>
      <c r="N148" t="s">
        <v>77</v>
      </c>
      <c r="O148" t="s">
        <v>205</v>
      </c>
      <c r="P148" t="str">
        <f>"LOCKS                         "</f>
        <v xml:space="preserve">LOCKS                         </v>
      </c>
      <c r="Q148">
        <v>0</v>
      </c>
      <c r="R148">
        <v>0</v>
      </c>
      <c r="S148">
        <v>0</v>
      </c>
      <c r="T148">
        <v>0</v>
      </c>
      <c r="U148">
        <v>0</v>
      </c>
      <c r="V148">
        <v>0</v>
      </c>
      <c r="W148">
        <v>0</v>
      </c>
      <c r="X148">
        <v>0</v>
      </c>
      <c r="Y148">
        <v>0</v>
      </c>
      <c r="Z148">
        <v>0</v>
      </c>
      <c r="AA148">
        <v>0</v>
      </c>
      <c r="AB148">
        <v>0</v>
      </c>
      <c r="AC148">
        <v>0</v>
      </c>
      <c r="AD148">
        <v>0</v>
      </c>
      <c r="AE148">
        <v>0</v>
      </c>
      <c r="AF148">
        <v>0</v>
      </c>
      <c r="AG148">
        <v>0</v>
      </c>
      <c r="AH148">
        <v>0</v>
      </c>
      <c r="AI148">
        <v>0</v>
      </c>
      <c r="AJ148">
        <v>0</v>
      </c>
      <c r="AK148">
        <v>0</v>
      </c>
      <c r="AL148">
        <v>0</v>
      </c>
      <c r="AM148">
        <v>0</v>
      </c>
      <c r="AN148">
        <v>0</v>
      </c>
      <c r="AO148">
        <v>0</v>
      </c>
      <c r="AP148">
        <v>0</v>
      </c>
      <c r="AQ148">
        <v>44.73</v>
      </c>
      <c r="AR148">
        <v>0</v>
      </c>
      <c r="AS148">
        <v>0</v>
      </c>
      <c r="AT148">
        <v>0</v>
      </c>
      <c r="AU148">
        <v>0</v>
      </c>
      <c r="AV148">
        <v>0</v>
      </c>
      <c r="AW148">
        <v>0</v>
      </c>
      <c r="AX148">
        <v>0</v>
      </c>
      <c r="AY148">
        <v>0</v>
      </c>
      <c r="AZ148">
        <v>0</v>
      </c>
      <c r="BA148">
        <v>0</v>
      </c>
      <c r="BB148">
        <v>0</v>
      </c>
      <c r="BC148">
        <v>0</v>
      </c>
      <c r="BD148">
        <v>0</v>
      </c>
      <c r="BE148">
        <v>0</v>
      </c>
      <c r="BF148">
        <v>0</v>
      </c>
      <c r="BG148">
        <v>0</v>
      </c>
      <c r="BH148">
        <v>1</v>
      </c>
      <c r="BI148">
        <v>1</v>
      </c>
      <c r="BJ148">
        <v>0.2</v>
      </c>
      <c r="BK148">
        <v>1</v>
      </c>
      <c r="BL148">
        <v>138.88999999999999</v>
      </c>
      <c r="BM148">
        <v>20.83</v>
      </c>
      <c r="BN148">
        <v>159.72</v>
      </c>
      <c r="BO148">
        <v>159.72</v>
      </c>
      <c r="BQ148" t="s">
        <v>402</v>
      </c>
      <c r="BR148" t="s">
        <v>373</v>
      </c>
      <c r="BS148" s="3">
        <v>45884</v>
      </c>
      <c r="BT148" s="4">
        <v>0.45694444444444443</v>
      </c>
      <c r="BU148" t="s">
        <v>403</v>
      </c>
      <c r="BV148" t="s">
        <v>86</v>
      </c>
      <c r="BY148">
        <v>1200</v>
      </c>
      <c r="BZ148" t="s">
        <v>209</v>
      </c>
      <c r="CA148" t="s">
        <v>312</v>
      </c>
      <c r="CC148" t="s">
        <v>306</v>
      </c>
      <c r="CD148">
        <v>8600</v>
      </c>
      <c r="CE148" t="s">
        <v>89</v>
      </c>
      <c r="CF148" s="3">
        <v>45888</v>
      </c>
      <c r="CI148">
        <v>1</v>
      </c>
      <c r="CJ148">
        <v>1</v>
      </c>
      <c r="CK148">
        <v>23</v>
      </c>
      <c r="CL148" t="s">
        <v>90</v>
      </c>
    </row>
    <row r="149" spans="1:90" x14ac:dyDescent="0.3">
      <c r="A149" t="s">
        <v>72</v>
      </c>
      <c r="B149" t="s">
        <v>73</v>
      </c>
      <c r="C149" t="s">
        <v>74</v>
      </c>
      <c r="E149" t="str">
        <f>"009944778607"</f>
        <v>009944778607</v>
      </c>
      <c r="F149" s="3">
        <v>45883</v>
      </c>
      <c r="G149">
        <v>202605</v>
      </c>
      <c r="H149" t="s">
        <v>75</v>
      </c>
      <c r="I149" t="s">
        <v>76</v>
      </c>
      <c r="J149" t="s">
        <v>77</v>
      </c>
      <c r="K149" t="s">
        <v>78</v>
      </c>
      <c r="L149" t="s">
        <v>149</v>
      </c>
      <c r="M149" t="s">
        <v>150</v>
      </c>
      <c r="N149" t="s">
        <v>77</v>
      </c>
      <c r="O149" t="s">
        <v>205</v>
      </c>
      <c r="P149" t="str">
        <f>"LOCKS                         "</f>
        <v xml:space="preserve">LOCKS                         </v>
      </c>
      <c r="Q149">
        <v>0</v>
      </c>
      <c r="R149">
        <v>0</v>
      </c>
      <c r="S149">
        <v>0</v>
      </c>
      <c r="T149">
        <v>0</v>
      </c>
      <c r="U149">
        <v>0</v>
      </c>
      <c r="V149">
        <v>0</v>
      </c>
      <c r="W149">
        <v>0</v>
      </c>
      <c r="X149">
        <v>0</v>
      </c>
      <c r="Y149">
        <v>0</v>
      </c>
      <c r="Z149">
        <v>0</v>
      </c>
      <c r="AA149">
        <v>0</v>
      </c>
      <c r="AB149">
        <v>0</v>
      </c>
      <c r="AC149">
        <v>0</v>
      </c>
      <c r="AD149">
        <v>0</v>
      </c>
      <c r="AE149">
        <v>0</v>
      </c>
      <c r="AF149">
        <v>0</v>
      </c>
      <c r="AG149">
        <v>0</v>
      </c>
      <c r="AH149">
        <v>0</v>
      </c>
      <c r="AI149">
        <v>0</v>
      </c>
      <c r="AJ149">
        <v>0</v>
      </c>
      <c r="AK149">
        <v>0</v>
      </c>
      <c r="AL149">
        <v>0</v>
      </c>
      <c r="AM149">
        <v>0</v>
      </c>
      <c r="AN149">
        <v>0</v>
      </c>
      <c r="AO149">
        <v>0</v>
      </c>
      <c r="AP149">
        <v>0</v>
      </c>
      <c r="AQ149">
        <v>23.09</v>
      </c>
      <c r="AR149">
        <v>0</v>
      </c>
      <c r="AS149">
        <v>0</v>
      </c>
      <c r="AT149">
        <v>0</v>
      </c>
      <c r="AU149">
        <v>0</v>
      </c>
      <c r="AV149">
        <v>0</v>
      </c>
      <c r="AW149">
        <v>0</v>
      </c>
      <c r="AX149">
        <v>0</v>
      </c>
      <c r="AY149">
        <v>0</v>
      </c>
      <c r="AZ149">
        <v>0</v>
      </c>
      <c r="BA149">
        <v>0</v>
      </c>
      <c r="BB149">
        <v>0</v>
      </c>
      <c r="BC149">
        <v>0</v>
      </c>
      <c r="BD149">
        <v>0</v>
      </c>
      <c r="BE149">
        <v>0</v>
      </c>
      <c r="BF149">
        <v>0</v>
      </c>
      <c r="BG149">
        <v>0</v>
      </c>
      <c r="BH149">
        <v>1</v>
      </c>
      <c r="BI149">
        <v>1</v>
      </c>
      <c r="BJ149">
        <v>0.2</v>
      </c>
      <c r="BK149">
        <v>1</v>
      </c>
      <c r="BL149">
        <v>71.69</v>
      </c>
      <c r="BM149">
        <v>10.75</v>
      </c>
      <c r="BN149">
        <v>82.44</v>
      </c>
      <c r="BO149">
        <v>82.44</v>
      </c>
      <c r="BQ149" t="s">
        <v>404</v>
      </c>
      <c r="BR149" t="s">
        <v>105</v>
      </c>
      <c r="BS149" s="3">
        <v>45884</v>
      </c>
      <c r="BT149" s="4">
        <v>0.41666666666666669</v>
      </c>
      <c r="BU149" t="s">
        <v>184</v>
      </c>
      <c r="BV149" t="s">
        <v>86</v>
      </c>
      <c r="BY149">
        <v>1200</v>
      </c>
      <c r="BZ149" t="s">
        <v>209</v>
      </c>
      <c r="CA149" t="s">
        <v>185</v>
      </c>
      <c r="CC149" t="s">
        <v>150</v>
      </c>
      <c r="CD149">
        <v>3200</v>
      </c>
      <c r="CE149" t="s">
        <v>89</v>
      </c>
      <c r="CF149" s="3">
        <v>45884</v>
      </c>
      <c r="CI149">
        <v>1</v>
      </c>
      <c r="CJ149">
        <v>1</v>
      </c>
      <c r="CK149">
        <v>21</v>
      </c>
      <c r="CL149" t="s">
        <v>90</v>
      </c>
    </row>
    <row r="150" spans="1:90" x14ac:dyDescent="0.3">
      <c r="A150" t="s">
        <v>72</v>
      </c>
      <c r="B150" t="s">
        <v>73</v>
      </c>
      <c r="C150" t="s">
        <v>74</v>
      </c>
      <c r="E150" t="str">
        <f>"009944586235"</f>
        <v>009944586235</v>
      </c>
      <c r="F150" s="3">
        <v>45883</v>
      </c>
      <c r="G150">
        <v>202605</v>
      </c>
      <c r="H150" t="s">
        <v>75</v>
      </c>
      <c r="I150" t="s">
        <v>76</v>
      </c>
      <c r="J150" t="s">
        <v>77</v>
      </c>
      <c r="K150" t="s">
        <v>78</v>
      </c>
      <c r="L150" t="s">
        <v>91</v>
      </c>
      <c r="M150" t="s">
        <v>92</v>
      </c>
      <c r="N150" t="s">
        <v>77</v>
      </c>
      <c r="O150" t="s">
        <v>205</v>
      </c>
      <c r="P150" t="str">
        <f>"LOCKS                         "</f>
        <v xml:space="preserve">LOCKS                         </v>
      </c>
      <c r="Q150">
        <v>0</v>
      </c>
      <c r="R150">
        <v>0</v>
      </c>
      <c r="S150">
        <v>0</v>
      </c>
      <c r="T150">
        <v>0</v>
      </c>
      <c r="U150">
        <v>0</v>
      </c>
      <c r="V150">
        <v>0</v>
      </c>
      <c r="W150">
        <v>0</v>
      </c>
      <c r="X150">
        <v>0</v>
      </c>
      <c r="Y150">
        <v>0</v>
      </c>
      <c r="Z150">
        <v>0</v>
      </c>
      <c r="AA150">
        <v>0</v>
      </c>
      <c r="AB150">
        <v>0</v>
      </c>
      <c r="AC150">
        <v>0</v>
      </c>
      <c r="AD150">
        <v>0</v>
      </c>
      <c r="AE150">
        <v>0</v>
      </c>
      <c r="AF150">
        <v>0</v>
      </c>
      <c r="AG150">
        <v>0</v>
      </c>
      <c r="AH150">
        <v>0</v>
      </c>
      <c r="AI150">
        <v>0</v>
      </c>
      <c r="AJ150">
        <v>0</v>
      </c>
      <c r="AK150">
        <v>0</v>
      </c>
      <c r="AL150">
        <v>0</v>
      </c>
      <c r="AM150">
        <v>0</v>
      </c>
      <c r="AN150">
        <v>0</v>
      </c>
      <c r="AO150">
        <v>0</v>
      </c>
      <c r="AP150">
        <v>0</v>
      </c>
      <c r="AQ150">
        <v>23.09</v>
      </c>
      <c r="AR150">
        <v>0</v>
      </c>
      <c r="AS150">
        <v>0</v>
      </c>
      <c r="AT150">
        <v>0</v>
      </c>
      <c r="AU150">
        <v>0</v>
      </c>
      <c r="AV150">
        <v>0</v>
      </c>
      <c r="AW150">
        <v>0</v>
      </c>
      <c r="AX150">
        <v>0</v>
      </c>
      <c r="AY150">
        <v>0</v>
      </c>
      <c r="AZ150">
        <v>0</v>
      </c>
      <c r="BA150">
        <v>0</v>
      </c>
      <c r="BB150">
        <v>0</v>
      </c>
      <c r="BC150">
        <v>0</v>
      </c>
      <c r="BD150">
        <v>0</v>
      </c>
      <c r="BE150">
        <v>0</v>
      </c>
      <c r="BF150">
        <v>0</v>
      </c>
      <c r="BG150">
        <v>0</v>
      </c>
      <c r="BH150">
        <v>1</v>
      </c>
      <c r="BI150">
        <v>1</v>
      </c>
      <c r="BJ150">
        <v>0.2</v>
      </c>
      <c r="BK150">
        <v>1</v>
      </c>
      <c r="BL150">
        <v>71.69</v>
      </c>
      <c r="BM150">
        <v>10.75</v>
      </c>
      <c r="BN150">
        <v>82.44</v>
      </c>
      <c r="BO150">
        <v>82.44</v>
      </c>
      <c r="BQ150" t="s">
        <v>110</v>
      </c>
      <c r="BR150" t="s">
        <v>105</v>
      </c>
      <c r="BS150" s="3">
        <v>45884</v>
      </c>
      <c r="BT150" s="4">
        <v>0.52222222222222225</v>
      </c>
      <c r="BU150" t="s">
        <v>111</v>
      </c>
      <c r="BV150" t="s">
        <v>86</v>
      </c>
      <c r="BY150">
        <v>1200</v>
      </c>
      <c r="BZ150" t="s">
        <v>209</v>
      </c>
      <c r="CA150" t="s">
        <v>112</v>
      </c>
      <c r="CC150" t="s">
        <v>92</v>
      </c>
      <c r="CD150">
        <v>6530</v>
      </c>
      <c r="CE150" t="s">
        <v>89</v>
      </c>
      <c r="CF150" s="3">
        <v>45887</v>
      </c>
      <c r="CI150">
        <v>1</v>
      </c>
      <c r="CJ150">
        <v>1</v>
      </c>
      <c r="CK150">
        <v>21</v>
      </c>
      <c r="CL150" t="s">
        <v>90</v>
      </c>
    </row>
    <row r="151" spans="1:90" x14ac:dyDescent="0.3">
      <c r="A151" t="s">
        <v>72</v>
      </c>
      <c r="B151" t="s">
        <v>73</v>
      </c>
      <c r="C151" t="s">
        <v>74</v>
      </c>
      <c r="E151" t="str">
        <f>"009944968663"</f>
        <v>009944968663</v>
      </c>
      <c r="F151" s="3">
        <v>45883</v>
      </c>
      <c r="G151">
        <v>202605</v>
      </c>
      <c r="H151" t="s">
        <v>75</v>
      </c>
      <c r="I151" t="s">
        <v>76</v>
      </c>
      <c r="J151" t="s">
        <v>77</v>
      </c>
      <c r="K151" t="s">
        <v>78</v>
      </c>
      <c r="L151" t="s">
        <v>188</v>
      </c>
      <c r="M151" t="s">
        <v>189</v>
      </c>
      <c r="N151" t="s">
        <v>77</v>
      </c>
      <c r="O151" t="s">
        <v>82</v>
      </c>
      <c r="P151" t="str">
        <f>"STORES                        "</f>
        <v xml:space="preserve">STORES                        </v>
      </c>
      <c r="Q151">
        <v>0</v>
      </c>
      <c r="R151">
        <v>0</v>
      </c>
      <c r="S151">
        <v>0</v>
      </c>
      <c r="T151">
        <v>0</v>
      </c>
      <c r="U151">
        <v>0</v>
      </c>
      <c r="V151">
        <v>0</v>
      </c>
      <c r="W151">
        <v>0</v>
      </c>
      <c r="X151">
        <v>0</v>
      </c>
      <c r="Y151">
        <v>0</v>
      </c>
      <c r="Z151">
        <v>0</v>
      </c>
      <c r="AA151">
        <v>0</v>
      </c>
      <c r="AB151">
        <v>0</v>
      </c>
      <c r="AC151">
        <v>0</v>
      </c>
      <c r="AD151">
        <v>0</v>
      </c>
      <c r="AE151">
        <v>0</v>
      </c>
      <c r="AF151">
        <v>0</v>
      </c>
      <c r="AG151">
        <v>5.87</v>
      </c>
      <c r="AH151">
        <v>0</v>
      </c>
      <c r="AI151">
        <v>0</v>
      </c>
      <c r="AJ151">
        <v>0</v>
      </c>
      <c r="AK151">
        <v>0</v>
      </c>
      <c r="AL151">
        <v>0</v>
      </c>
      <c r="AM151">
        <v>0</v>
      </c>
      <c r="AN151">
        <v>0</v>
      </c>
      <c r="AO151">
        <v>0</v>
      </c>
      <c r="AP151">
        <v>0</v>
      </c>
      <c r="AQ151">
        <v>516.38</v>
      </c>
      <c r="AR151">
        <v>0</v>
      </c>
      <c r="AS151">
        <v>0</v>
      </c>
      <c r="AT151">
        <v>0</v>
      </c>
      <c r="AU151">
        <v>0</v>
      </c>
      <c r="AV151">
        <v>0</v>
      </c>
      <c r="AW151">
        <v>0</v>
      </c>
      <c r="AX151">
        <v>0</v>
      </c>
      <c r="AY151">
        <v>0</v>
      </c>
      <c r="AZ151">
        <v>0</v>
      </c>
      <c r="BA151">
        <v>0</v>
      </c>
      <c r="BB151">
        <v>0</v>
      </c>
      <c r="BC151">
        <v>0</v>
      </c>
      <c r="BD151">
        <v>0</v>
      </c>
      <c r="BE151">
        <v>0</v>
      </c>
      <c r="BF151">
        <v>0</v>
      </c>
      <c r="BG151">
        <v>0</v>
      </c>
      <c r="BH151">
        <v>1</v>
      </c>
      <c r="BI151">
        <v>31</v>
      </c>
      <c r="BJ151">
        <v>156</v>
      </c>
      <c r="BK151">
        <v>156</v>
      </c>
      <c r="BL151">
        <v>1609.37</v>
      </c>
      <c r="BM151">
        <v>241.41</v>
      </c>
      <c r="BN151">
        <v>1850.78</v>
      </c>
      <c r="BO151">
        <v>1850.78</v>
      </c>
      <c r="BQ151" t="s">
        <v>193</v>
      </c>
      <c r="BR151" t="s">
        <v>108</v>
      </c>
      <c r="BS151" s="3">
        <v>45884</v>
      </c>
      <c r="BT151" s="4">
        <v>0.41666666666666669</v>
      </c>
      <c r="BU151" t="s">
        <v>196</v>
      </c>
      <c r="BV151" t="s">
        <v>86</v>
      </c>
      <c r="BY151">
        <v>780000</v>
      </c>
      <c r="BZ151" t="s">
        <v>87</v>
      </c>
      <c r="CA151" t="s">
        <v>197</v>
      </c>
      <c r="CC151" t="s">
        <v>189</v>
      </c>
      <c r="CD151" s="5" t="s">
        <v>198</v>
      </c>
      <c r="CE151" t="s">
        <v>89</v>
      </c>
      <c r="CF151" s="3">
        <v>45887</v>
      </c>
      <c r="CI151">
        <v>1</v>
      </c>
      <c r="CJ151">
        <v>1</v>
      </c>
      <c r="CK151">
        <v>43</v>
      </c>
      <c r="CL151" t="s">
        <v>90</v>
      </c>
    </row>
    <row r="152" spans="1:90" x14ac:dyDescent="0.3">
      <c r="A152" t="s">
        <v>72</v>
      </c>
      <c r="B152" t="s">
        <v>73</v>
      </c>
      <c r="C152" t="s">
        <v>74</v>
      </c>
      <c r="E152" t="str">
        <f>"009944588911"</f>
        <v>009944588911</v>
      </c>
      <c r="F152" s="3">
        <v>45883</v>
      </c>
      <c r="G152">
        <v>202605</v>
      </c>
      <c r="H152" t="s">
        <v>75</v>
      </c>
      <c r="I152" t="s">
        <v>76</v>
      </c>
      <c r="J152" t="s">
        <v>77</v>
      </c>
      <c r="K152" t="s">
        <v>78</v>
      </c>
      <c r="L152" t="s">
        <v>173</v>
      </c>
      <c r="M152" t="s">
        <v>174</v>
      </c>
      <c r="N152" t="s">
        <v>77</v>
      </c>
      <c r="O152" t="s">
        <v>82</v>
      </c>
      <c r="P152" t="str">
        <f>"STORES                        "</f>
        <v xml:space="preserve">STORES                        </v>
      </c>
      <c r="Q152">
        <v>0</v>
      </c>
      <c r="R152">
        <v>0</v>
      </c>
      <c r="S152">
        <v>0</v>
      </c>
      <c r="T152">
        <v>0</v>
      </c>
      <c r="U152">
        <v>0</v>
      </c>
      <c r="V152">
        <v>0</v>
      </c>
      <c r="W152">
        <v>0</v>
      </c>
      <c r="X152">
        <v>0</v>
      </c>
      <c r="Y152">
        <v>0</v>
      </c>
      <c r="Z152">
        <v>0</v>
      </c>
      <c r="AA152">
        <v>0</v>
      </c>
      <c r="AB152">
        <v>0</v>
      </c>
      <c r="AC152">
        <v>0</v>
      </c>
      <c r="AD152">
        <v>0</v>
      </c>
      <c r="AE152">
        <v>0</v>
      </c>
      <c r="AF152">
        <v>0</v>
      </c>
      <c r="AG152">
        <v>5.87</v>
      </c>
      <c r="AH152">
        <v>0</v>
      </c>
      <c r="AI152">
        <v>0</v>
      </c>
      <c r="AJ152">
        <v>0</v>
      </c>
      <c r="AK152">
        <v>0</v>
      </c>
      <c r="AL152">
        <v>0</v>
      </c>
      <c r="AM152">
        <v>0</v>
      </c>
      <c r="AN152">
        <v>0</v>
      </c>
      <c r="AO152">
        <v>0</v>
      </c>
      <c r="AP152">
        <v>0</v>
      </c>
      <c r="AQ152">
        <v>44.64</v>
      </c>
      <c r="AR152">
        <v>0</v>
      </c>
      <c r="AS152">
        <v>0</v>
      </c>
      <c r="AT152">
        <v>0</v>
      </c>
      <c r="AU152">
        <v>0</v>
      </c>
      <c r="AV152">
        <v>0</v>
      </c>
      <c r="AW152">
        <v>0</v>
      </c>
      <c r="AX152">
        <v>0</v>
      </c>
      <c r="AY152">
        <v>0</v>
      </c>
      <c r="AZ152">
        <v>0</v>
      </c>
      <c r="BA152">
        <v>0</v>
      </c>
      <c r="BB152">
        <v>0</v>
      </c>
      <c r="BC152">
        <v>0</v>
      </c>
      <c r="BD152">
        <v>0</v>
      </c>
      <c r="BE152">
        <v>0</v>
      </c>
      <c r="BF152">
        <v>0</v>
      </c>
      <c r="BG152">
        <v>0</v>
      </c>
      <c r="BH152">
        <v>1</v>
      </c>
      <c r="BI152">
        <v>2</v>
      </c>
      <c r="BJ152">
        <v>2.2999999999999998</v>
      </c>
      <c r="BK152">
        <v>3</v>
      </c>
      <c r="BL152">
        <v>144.49</v>
      </c>
      <c r="BM152">
        <v>21.67</v>
      </c>
      <c r="BN152">
        <v>166.16</v>
      </c>
      <c r="BO152">
        <v>166.16</v>
      </c>
      <c r="BQ152" t="s">
        <v>187</v>
      </c>
      <c r="BR152" t="s">
        <v>108</v>
      </c>
      <c r="BS152" t="s">
        <v>97</v>
      </c>
      <c r="BY152">
        <v>11250</v>
      </c>
      <c r="BZ152" t="s">
        <v>87</v>
      </c>
      <c r="CC152" t="s">
        <v>174</v>
      </c>
      <c r="CD152">
        <v>1200</v>
      </c>
      <c r="CE152" t="s">
        <v>89</v>
      </c>
      <c r="CI152">
        <v>1</v>
      </c>
      <c r="CJ152" t="s">
        <v>97</v>
      </c>
      <c r="CK152">
        <v>41</v>
      </c>
      <c r="CL152" t="s">
        <v>90</v>
      </c>
    </row>
    <row r="153" spans="1:90" x14ac:dyDescent="0.3">
      <c r="A153" t="s">
        <v>72</v>
      </c>
      <c r="B153" t="s">
        <v>73</v>
      </c>
      <c r="C153" t="s">
        <v>74</v>
      </c>
      <c r="E153" t="str">
        <f>"009944588908"</f>
        <v>009944588908</v>
      </c>
      <c r="F153" s="3">
        <v>45883</v>
      </c>
      <c r="G153">
        <v>202605</v>
      </c>
      <c r="H153" t="s">
        <v>75</v>
      </c>
      <c r="I153" t="s">
        <v>76</v>
      </c>
      <c r="J153" t="s">
        <v>77</v>
      </c>
      <c r="K153" t="s">
        <v>78</v>
      </c>
      <c r="L153" t="s">
        <v>156</v>
      </c>
      <c r="M153" t="s">
        <v>157</v>
      </c>
      <c r="N153" t="s">
        <v>77</v>
      </c>
      <c r="O153" t="s">
        <v>205</v>
      </c>
      <c r="P153" t="str">
        <f>"STORES                        "</f>
        <v xml:space="preserve">STORES                        </v>
      </c>
      <c r="Q153">
        <v>0</v>
      </c>
      <c r="R153">
        <v>0</v>
      </c>
      <c r="S153">
        <v>0</v>
      </c>
      <c r="T153">
        <v>0</v>
      </c>
      <c r="U153">
        <v>0</v>
      </c>
      <c r="V153">
        <v>0</v>
      </c>
      <c r="W153">
        <v>0</v>
      </c>
      <c r="X153">
        <v>0</v>
      </c>
      <c r="Y153">
        <v>0</v>
      </c>
      <c r="Z153">
        <v>0</v>
      </c>
      <c r="AA153">
        <v>0</v>
      </c>
      <c r="AB153">
        <v>0</v>
      </c>
      <c r="AC153">
        <v>0</v>
      </c>
      <c r="AD153">
        <v>0</v>
      </c>
      <c r="AE153">
        <v>0</v>
      </c>
      <c r="AF153">
        <v>0</v>
      </c>
      <c r="AG153">
        <v>0</v>
      </c>
      <c r="AH153">
        <v>0</v>
      </c>
      <c r="AI153">
        <v>0</v>
      </c>
      <c r="AJ153">
        <v>0</v>
      </c>
      <c r="AK153">
        <v>0</v>
      </c>
      <c r="AL153">
        <v>0</v>
      </c>
      <c r="AM153">
        <v>0</v>
      </c>
      <c r="AN153">
        <v>0</v>
      </c>
      <c r="AO153">
        <v>0</v>
      </c>
      <c r="AP153">
        <v>0</v>
      </c>
      <c r="AQ153">
        <v>44.73</v>
      </c>
      <c r="AR153">
        <v>0</v>
      </c>
      <c r="AS153">
        <v>0</v>
      </c>
      <c r="AT153">
        <v>0</v>
      </c>
      <c r="AU153">
        <v>0</v>
      </c>
      <c r="AV153">
        <v>0</v>
      </c>
      <c r="AW153">
        <v>0</v>
      </c>
      <c r="AX153">
        <v>0</v>
      </c>
      <c r="AY153">
        <v>0</v>
      </c>
      <c r="AZ153">
        <v>0</v>
      </c>
      <c r="BA153">
        <v>0</v>
      </c>
      <c r="BB153">
        <v>0</v>
      </c>
      <c r="BC153">
        <v>0</v>
      </c>
      <c r="BD153">
        <v>0</v>
      </c>
      <c r="BE153">
        <v>0</v>
      </c>
      <c r="BF153">
        <v>0</v>
      </c>
      <c r="BG153">
        <v>0</v>
      </c>
      <c r="BH153">
        <v>1</v>
      </c>
      <c r="BI153">
        <v>1</v>
      </c>
      <c r="BJ153">
        <v>0.2</v>
      </c>
      <c r="BK153">
        <v>1</v>
      </c>
      <c r="BL153">
        <v>138.88999999999999</v>
      </c>
      <c r="BM153">
        <v>20.83</v>
      </c>
      <c r="BN153">
        <v>159.72</v>
      </c>
      <c r="BO153">
        <v>159.72</v>
      </c>
      <c r="BQ153" t="s">
        <v>405</v>
      </c>
      <c r="BR153" t="s">
        <v>316</v>
      </c>
      <c r="BS153" t="s">
        <v>97</v>
      </c>
      <c r="BY153">
        <v>1200</v>
      </c>
      <c r="BZ153" t="s">
        <v>209</v>
      </c>
      <c r="CC153" t="s">
        <v>157</v>
      </c>
      <c r="CD153">
        <v>2940</v>
      </c>
      <c r="CE153" t="s">
        <v>89</v>
      </c>
      <c r="CI153">
        <v>1</v>
      </c>
      <c r="CJ153" t="s">
        <v>97</v>
      </c>
      <c r="CK153">
        <v>23</v>
      </c>
      <c r="CL153" t="s">
        <v>90</v>
      </c>
    </row>
    <row r="154" spans="1:90" x14ac:dyDescent="0.3">
      <c r="A154" t="s">
        <v>72</v>
      </c>
      <c r="B154" t="s">
        <v>73</v>
      </c>
      <c r="C154" t="s">
        <v>74</v>
      </c>
      <c r="E154" t="str">
        <f>"009944761495"</f>
        <v>009944761495</v>
      </c>
      <c r="F154" s="3">
        <v>45884</v>
      </c>
      <c r="G154">
        <v>202605</v>
      </c>
      <c r="H154" t="s">
        <v>149</v>
      </c>
      <c r="I154" t="s">
        <v>150</v>
      </c>
      <c r="J154" t="s">
        <v>220</v>
      </c>
      <c r="K154" t="s">
        <v>78</v>
      </c>
      <c r="L154" t="s">
        <v>98</v>
      </c>
      <c r="M154" t="s">
        <v>99</v>
      </c>
      <c r="N154" t="s">
        <v>219</v>
      </c>
      <c r="O154" t="s">
        <v>82</v>
      </c>
      <c r="P154" t="str">
        <f>"                              "</f>
        <v xml:space="preserve">                              </v>
      </c>
      <c r="Q154">
        <v>0</v>
      </c>
      <c r="R154">
        <v>0</v>
      </c>
      <c r="S154">
        <v>0</v>
      </c>
      <c r="T154">
        <v>0</v>
      </c>
      <c r="U154">
        <v>0</v>
      </c>
      <c r="V154">
        <v>0</v>
      </c>
      <c r="W154">
        <v>0</v>
      </c>
      <c r="X154">
        <v>0</v>
      </c>
      <c r="Y154">
        <v>0</v>
      </c>
      <c r="Z154">
        <v>0</v>
      </c>
      <c r="AA154">
        <v>0</v>
      </c>
      <c r="AB154">
        <v>0</v>
      </c>
      <c r="AC154">
        <v>0</v>
      </c>
      <c r="AD154">
        <v>0</v>
      </c>
      <c r="AE154">
        <v>0</v>
      </c>
      <c r="AF154">
        <v>0</v>
      </c>
      <c r="AG154">
        <v>5.87</v>
      </c>
      <c r="AH154">
        <v>0</v>
      </c>
      <c r="AI154">
        <v>0</v>
      </c>
      <c r="AJ154">
        <v>0</v>
      </c>
      <c r="AK154">
        <v>0</v>
      </c>
      <c r="AL154">
        <v>0</v>
      </c>
      <c r="AM154">
        <v>0</v>
      </c>
      <c r="AN154">
        <v>0</v>
      </c>
      <c r="AO154">
        <v>0</v>
      </c>
      <c r="AP154">
        <v>0</v>
      </c>
      <c r="AQ154">
        <v>133.1</v>
      </c>
      <c r="AR154">
        <v>0</v>
      </c>
      <c r="AS154">
        <v>0</v>
      </c>
      <c r="AT154">
        <v>0</v>
      </c>
      <c r="AU154">
        <v>0</v>
      </c>
      <c r="AV154">
        <v>0</v>
      </c>
      <c r="AW154">
        <v>0</v>
      </c>
      <c r="AX154">
        <v>0</v>
      </c>
      <c r="AY154">
        <v>0</v>
      </c>
      <c r="AZ154">
        <v>0</v>
      </c>
      <c r="BA154">
        <v>0</v>
      </c>
      <c r="BB154">
        <v>0</v>
      </c>
      <c r="BC154">
        <v>0</v>
      </c>
      <c r="BD154">
        <v>0</v>
      </c>
      <c r="BE154">
        <v>0</v>
      </c>
      <c r="BF154">
        <v>0</v>
      </c>
      <c r="BG154">
        <v>0</v>
      </c>
      <c r="BH154">
        <v>3</v>
      </c>
      <c r="BI154">
        <v>15</v>
      </c>
      <c r="BJ154">
        <v>62.8</v>
      </c>
      <c r="BK154">
        <v>63</v>
      </c>
      <c r="BL154">
        <v>419.19</v>
      </c>
      <c r="BM154">
        <v>62.88</v>
      </c>
      <c r="BN154">
        <v>482.07</v>
      </c>
      <c r="BO154">
        <v>482.07</v>
      </c>
      <c r="BQ154" t="s">
        <v>100</v>
      </c>
      <c r="BR154" t="s">
        <v>404</v>
      </c>
      <c r="BS154" s="3">
        <v>45887</v>
      </c>
      <c r="BT154" s="4">
        <v>0.41319444444444442</v>
      </c>
      <c r="BU154" t="s">
        <v>101</v>
      </c>
      <c r="BV154" t="s">
        <v>86</v>
      </c>
      <c r="BY154">
        <v>314000</v>
      </c>
      <c r="BZ154" t="s">
        <v>87</v>
      </c>
      <c r="CC154" t="s">
        <v>99</v>
      </c>
      <c r="CD154">
        <v>2196</v>
      </c>
      <c r="CE154" t="s">
        <v>97</v>
      </c>
      <c r="CF154" s="3">
        <v>45888</v>
      </c>
      <c r="CI154">
        <v>2</v>
      </c>
      <c r="CJ154">
        <v>1</v>
      </c>
      <c r="CK154">
        <v>41</v>
      </c>
      <c r="CL154" t="s">
        <v>90</v>
      </c>
    </row>
    <row r="155" spans="1:90" x14ac:dyDescent="0.3">
      <c r="A155" t="s">
        <v>72</v>
      </c>
      <c r="B155" t="s">
        <v>73</v>
      </c>
      <c r="C155" t="s">
        <v>74</v>
      </c>
      <c r="E155" t="str">
        <f>"009944898146"</f>
        <v>009944898146</v>
      </c>
      <c r="F155" s="3">
        <v>45884</v>
      </c>
      <c r="G155">
        <v>202605</v>
      </c>
      <c r="H155" t="s">
        <v>113</v>
      </c>
      <c r="I155" t="s">
        <v>114</v>
      </c>
      <c r="J155" t="s">
        <v>210</v>
      </c>
      <c r="K155" t="s">
        <v>78</v>
      </c>
      <c r="L155" t="s">
        <v>98</v>
      </c>
      <c r="M155" t="s">
        <v>99</v>
      </c>
      <c r="N155" t="s">
        <v>364</v>
      </c>
      <c r="O155" t="s">
        <v>82</v>
      </c>
      <c r="P155" t="str">
        <f>"PLZ 2404170991                "</f>
        <v xml:space="preserve">PLZ 2404170991                </v>
      </c>
      <c r="Q155">
        <v>0</v>
      </c>
      <c r="R155">
        <v>0</v>
      </c>
      <c r="S155">
        <v>0</v>
      </c>
      <c r="T155">
        <v>0</v>
      </c>
      <c r="U155">
        <v>0</v>
      </c>
      <c r="V155">
        <v>0</v>
      </c>
      <c r="W155">
        <v>0</v>
      </c>
      <c r="X155">
        <v>0</v>
      </c>
      <c r="Y155">
        <v>0</v>
      </c>
      <c r="Z155">
        <v>0</v>
      </c>
      <c r="AA155">
        <v>0</v>
      </c>
      <c r="AB155">
        <v>0</v>
      </c>
      <c r="AC155">
        <v>0</v>
      </c>
      <c r="AD155">
        <v>0</v>
      </c>
      <c r="AE155">
        <v>0</v>
      </c>
      <c r="AF155">
        <v>0</v>
      </c>
      <c r="AG155">
        <v>5.87</v>
      </c>
      <c r="AH155">
        <v>0</v>
      </c>
      <c r="AI155">
        <v>0</v>
      </c>
      <c r="AJ155">
        <v>0</v>
      </c>
      <c r="AK155">
        <v>0</v>
      </c>
      <c r="AL155">
        <v>0</v>
      </c>
      <c r="AM155">
        <v>0</v>
      </c>
      <c r="AN155">
        <v>0</v>
      </c>
      <c r="AO155">
        <v>0</v>
      </c>
      <c r="AP155">
        <v>0</v>
      </c>
      <c r="AQ155">
        <v>321.08999999999997</v>
      </c>
      <c r="AR155">
        <v>0</v>
      </c>
      <c r="AS155">
        <v>0</v>
      </c>
      <c r="AT155">
        <v>0</v>
      </c>
      <c r="AU155">
        <v>0</v>
      </c>
      <c r="AV155">
        <v>0</v>
      </c>
      <c r="AW155">
        <v>0</v>
      </c>
      <c r="AX155">
        <v>0</v>
      </c>
      <c r="AY155">
        <v>0</v>
      </c>
      <c r="AZ155">
        <v>0</v>
      </c>
      <c r="BA155">
        <v>0</v>
      </c>
      <c r="BB155">
        <v>0</v>
      </c>
      <c r="BC155">
        <v>0</v>
      </c>
      <c r="BD155">
        <v>0</v>
      </c>
      <c r="BE155">
        <v>0</v>
      </c>
      <c r="BF155">
        <v>0</v>
      </c>
      <c r="BG155">
        <v>0</v>
      </c>
      <c r="BH155">
        <v>4</v>
      </c>
      <c r="BI155">
        <v>62</v>
      </c>
      <c r="BJ155">
        <v>165</v>
      </c>
      <c r="BK155">
        <v>165</v>
      </c>
      <c r="BL155">
        <v>1002.94</v>
      </c>
      <c r="BM155">
        <v>150.44</v>
      </c>
      <c r="BN155">
        <v>1153.3800000000001</v>
      </c>
      <c r="BO155">
        <v>1153.3800000000001</v>
      </c>
      <c r="BR155" t="s">
        <v>214</v>
      </c>
      <c r="BS155" s="3">
        <v>45887</v>
      </c>
      <c r="BT155" s="4">
        <v>0.41319444444444442</v>
      </c>
      <c r="BU155" t="s">
        <v>101</v>
      </c>
      <c r="BV155" t="s">
        <v>86</v>
      </c>
      <c r="BY155">
        <v>435000</v>
      </c>
      <c r="BZ155" t="s">
        <v>87</v>
      </c>
      <c r="CC155" t="s">
        <v>99</v>
      </c>
      <c r="CD155">
        <v>2090</v>
      </c>
      <c r="CE155" t="s">
        <v>89</v>
      </c>
      <c r="CF155" s="3">
        <v>45888</v>
      </c>
      <c r="CI155">
        <v>3</v>
      </c>
      <c r="CJ155">
        <v>1</v>
      </c>
      <c r="CK155">
        <v>41</v>
      </c>
      <c r="CL155" t="s">
        <v>90</v>
      </c>
    </row>
    <row r="156" spans="1:90" x14ac:dyDescent="0.3">
      <c r="A156" t="s">
        <v>72</v>
      </c>
      <c r="B156" t="s">
        <v>73</v>
      </c>
      <c r="C156" t="s">
        <v>74</v>
      </c>
      <c r="E156" t="str">
        <f>"009944588893"</f>
        <v>009944588893</v>
      </c>
      <c r="F156" s="3">
        <v>45884</v>
      </c>
      <c r="G156">
        <v>202605</v>
      </c>
      <c r="H156" t="s">
        <v>75</v>
      </c>
      <c r="I156" t="s">
        <v>76</v>
      </c>
      <c r="J156" t="s">
        <v>77</v>
      </c>
      <c r="K156" t="s">
        <v>78</v>
      </c>
      <c r="L156" t="s">
        <v>167</v>
      </c>
      <c r="M156" t="s">
        <v>168</v>
      </c>
      <c r="N156" t="s">
        <v>77</v>
      </c>
      <c r="O156" t="s">
        <v>82</v>
      </c>
      <c r="P156" t="str">
        <f>"STORES                        "</f>
        <v xml:space="preserve">STORES                        </v>
      </c>
      <c r="Q156">
        <v>0</v>
      </c>
      <c r="R156">
        <v>0</v>
      </c>
      <c r="S156">
        <v>0</v>
      </c>
      <c r="T156">
        <v>0</v>
      </c>
      <c r="U156">
        <v>0</v>
      </c>
      <c r="V156">
        <v>0</v>
      </c>
      <c r="W156">
        <v>0</v>
      </c>
      <c r="X156">
        <v>0</v>
      </c>
      <c r="Y156">
        <v>0</v>
      </c>
      <c r="Z156">
        <v>0</v>
      </c>
      <c r="AA156">
        <v>0</v>
      </c>
      <c r="AB156">
        <v>0</v>
      </c>
      <c r="AC156">
        <v>0</v>
      </c>
      <c r="AD156">
        <v>0</v>
      </c>
      <c r="AE156">
        <v>0</v>
      </c>
      <c r="AF156">
        <v>0</v>
      </c>
      <c r="AG156">
        <v>5.87</v>
      </c>
      <c r="AH156">
        <v>0</v>
      </c>
      <c r="AI156">
        <v>0</v>
      </c>
      <c r="AJ156">
        <v>0</v>
      </c>
      <c r="AK156">
        <v>0</v>
      </c>
      <c r="AL156">
        <v>0</v>
      </c>
      <c r="AM156">
        <v>0</v>
      </c>
      <c r="AN156">
        <v>0</v>
      </c>
      <c r="AO156">
        <v>0</v>
      </c>
      <c r="AP156">
        <v>0</v>
      </c>
      <c r="AQ156">
        <v>62.96</v>
      </c>
      <c r="AR156">
        <v>0</v>
      </c>
      <c r="AS156">
        <v>0</v>
      </c>
      <c r="AT156">
        <v>0</v>
      </c>
      <c r="AU156">
        <v>0</v>
      </c>
      <c r="AV156">
        <v>0</v>
      </c>
      <c r="AW156">
        <v>0</v>
      </c>
      <c r="AX156">
        <v>0</v>
      </c>
      <c r="AY156">
        <v>0</v>
      </c>
      <c r="AZ156">
        <v>0</v>
      </c>
      <c r="BA156">
        <v>0</v>
      </c>
      <c r="BB156">
        <v>0</v>
      </c>
      <c r="BC156">
        <v>0</v>
      </c>
      <c r="BD156">
        <v>0</v>
      </c>
      <c r="BE156">
        <v>0</v>
      </c>
      <c r="BF156">
        <v>0</v>
      </c>
      <c r="BG156">
        <v>0</v>
      </c>
      <c r="BH156">
        <v>1</v>
      </c>
      <c r="BI156">
        <v>7.9</v>
      </c>
      <c r="BJ156">
        <v>12.3</v>
      </c>
      <c r="BK156">
        <v>13</v>
      </c>
      <c r="BL156">
        <v>201.38</v>
      </c>
      <c r="BM156">
        <v>30.21</v>
      </c>
      <c r="BN156">
        <v>231.59</v>
      </c>
      <c r="BO156">
        <v>231.59</v>
      </c>
      <c r="BQ156" t="s">
        <v>406</v>
      </c>
      <c r="BR156" t="s">
        <v>108</v>
      </c>
      <c r="BS156" s="3">
        <v>45887</v>
      </c>
      <c r="BT156" s="4">
        <v>0.54166666666666663</v>
      </c>
      <c r="BU156" t="s">
        <v>280</v>
      </c>
      <c r="BV156" t="s">
        <v>86</v>
      </c>
      <c r="BY156">
        <v>61430.400000000001</v>
      </c>
      <c r="BZ156" t="s">
        <v>87</v>
      </c>
      <c r="CA156" t="s">
        <v>172</v>
      </c>
      <c r="CC156" t="s">
        <v>168</v>
      </c>
      <c r="CD156">
        <v>1034</v>
      </c>
      <c r="CE156" t="s">
        <v>89</v>
      </c>
      <c r="CF156" s="3">
        <v>45888</v>
      </c>
      <c r="CI156">
        <v>1</v>
      </c>
      <c r="CJ156">
        <v>1</v>
      </c>
      <c r="CK156">
        <v>43</v>
      </c>
      <c r="CL156" t="s">
        <v>90</v>
      </c>
    </row>
    <row r="157" spans="1:90" x14ac:dyDescent="0.3">
      <c r="A157" t="s">
        <v>72</v>
      </c>
      <c r="B157" t="s">
        <v>73</v>
      </c>
      <c r="C157" t="s">
        <v>74</v>
      </c>
      <c r="E157" t="str">
        <f>"009944318155"</f>
        <v>009944318155</v>
      </c>
      <c r="F157" s="3">
        <v>45884</v>
      </c>
      <c r="G157">
        <v>202605</v>
      </c>
      <c r="H157" t="s">
        <v>75</v>
      </c>
      <c r="I157" t="s">
        <v>76</v>
      </c>
      <c r="J157" t="s">
        <v>77</v>
      </c>
      <c r="K157" t="s">
        <v>78</v>
      </c>
      <c r="L157" t="s">
        <v>79</v>
      </c>
      <c r="M157" t="s">
        <v>80</v>
      </c>
      <c r="N157" t="s">
        <v>77</v>
      </c>
      <c r="O157" t="s">
        <v>82</v>
      </c>
      <c r="P157" t="str">
        <f>"STORES                        "</f>
        <v xml:space="preserve">STORES                        </v>
      </c>
      <c r="Q157">
        <v>0</v>
      </c>
      <c r="R157">
        <v>0</v>
      </c>
      <c r="S157">
        <v>0</v>
      </c>
      <c r="T157">
        <v>0</v>
      </c>
      <c r="U157">
        <v>0</v>
      </c>
      <c r="V157">
        <v>0</v>
      </c>
      <c r="W157">
        <v>0</v>
      </c>
      <c r="X157">
        <v>0</v>
      </c>
      <c r="Y157">
        <v>0</v>
      </c>
      <c r="Z157">
        <v>0</v>
      </c>
      <c r="AA157">
        <v>0</v>
      </c>
      <c r="AB157">
        <v>0</v>
      </c>
      <c r="AC157">
        <v>0</v>
      </c>
      <c r="AD157">
        <v>0</v>
      </c>
      <c r="AE157">
        <v>0</v>
      </c>
      <c r="AF157">
        <v>0</v>
      </c>
      <c r="AG157">
        <v>5.87</v>
      </c>
      <c r="AH157">
        <v>0</v>
      </c>
      <c r="AI157">
        <v>0</v>
      </c>
      <c r="AJ157">
        <v>0</v>
      </c>
      <c r="AK157">
        <v>0</v>
      </c>
      <c r="AL157">
        <v>0</v>
      </c>
      <c r="AM157">
        <v>0</v>
      </c>
      <c r="AN157">
        <v>0</v>
      </c>
      <c r="AO157">
        <v>0</v>
      </c>
      <c r="AP157">
        <v>0</v>
      </c>
      <c r="AQ157">
        <v>98.09</v>
      </c>
      <c r="AR157">
        <v>0</v>
      </c>
      <c r="AS157">
        <v>0</v>
      </c>
      <c r="AT157">
        <v>0</v>
      </c>
      <c r="AU157">
        <v>0</v>
      </c>
      <c r="AV157">
        <v>0</v>
      </c>
      <c r="AW157">
        <v>0</v>
      </c>
      <c r="AX157">
        <v>0</v>
      </c>
      <c r="AY157">
        <v>0</v>
      </c>
      <c r="AZ157">
        <v>0</v>
      </c>
      <c r="BA157">
        <v>0</v>
      </c>
      <c r="BB157">
        <v>0</v>
      </c>
      <c r="BC157">
        <v>0</v>
      </c>
      <c r="BD157">
        <v>0</v>
      </c>
      <c r="BE157">
        <v>0</v>
      </c>
      <c r="BF157">
        <v>0</v>
      </c>
      <c r="BG157">
        <v>0</v>
      </c>
      <c r="BH157">
        <v>1</v>
      </c>
      <c r="BI157">
        <v>21.3</v>
      </c>
      <c r="BJ157">
        <v>43.6</v>
      </c>
      <c r="BK157">
        <v>44</v>
      </c>
      <c r="BL157">
        <v>310.45999999999998</v>
      </c>
      <c r="BM157">
        <v>46.57</v>
      </c>
      <c r="BN157">
        <v>357.03</v>
      </c>
      <c r="BO157">
        <v>357.03</v>
      </c>
      <c r="BQ157" t="s">
        <v>83</v>
      </c>
      <c r="BR157" t="s">
        <v>108</v>
      </c>
      <c r="BS157" t="s">
        <v>97</v>
      </c>
      <c r="BY157">
        <v>218104</v>
      </c>
      <c r="BZ157" t="s">
        <v>87</v>
      </c>
      <c r="CC157" t="s">
        <v>80</v>
      </c>
      <c r="CD157">
        <v>7570</v>
      </c>
      <c r="CE157" t="s">
        <v>89</v>
      </c>
      <c r="CI157">
        <v>3</v>
      </c>
      <c r="CJ157" t="s">
        <v>97</v>
      </c>
      <c r="CK157">
        <v>41</v>
      </c>
      <c r="CL157" t="s">
        <v>90</v>
      </c>
    </row>
    <row r="158" spans="1:90" x14ac:dyDescent="0.3">
      <c r="A158" t="s">
        <v>72</v>
      </c>
      <c r="B158" t="s">
        <v>73</v>
      </c>
      <c r="C158" t="s">
        <v>74</v>
      </c>
      <c r="E158" t="str">
        <f>"009944318156"</f>
        <v>009944318156</v>
      </c>
      <c r="F158" s="3">
        <v>45884</v>
      </c>
      <c r="G158">
        <v>202605</v>
      </c>
      <c r="H158" t="s">
        <v>75</v>
      </c>
      <c r="I158" t="s">
        <v>76</v>
      </c>
      <c r="J158" t="s">
        <v>77</v>
      </c>
      <c r="K158" t="s">
        <v>78</v>
      </c>
      <c r="L158" t="s">
        <v>79</v>
      </c>
      <c r="M158" t="s">
        <v>80</v>
      </c>
      <c r="N158" t="s">
        <v>77</v>
      </c>
      <c r="O158" t="s">
        <v>82</v>
      </c>
      <c r="P158" t="str">
        <f>"STORES                        "</f>
        <v xml:space="preserve">STORES                        </v>
      </c>
      <c r="Q158">
        <v>0</v>
      </c>
      <c r="R158">
        <v>0</v>
      </c>
      <c r="S158">
        <v>0</v>
      </c>
      <c r="T158">
        <v>0</v>
      </c>
      <c r="U158">
        <v>0</v>
      </c>
      <c r="V158">
        <v>0</v>
      </c>
      <c r="W158">
        <v>0</v>
      </c>
      <c r="X158">
        <v>0</v>
      </c>
      <c r="Y158">
        <v>0</v>
      </c>
      <c r="Z158">
        <v>0</v>
      </c>
      <c r="AA158">
        <v>0</v>
      </c>
      <c r="AB158">
        <v>0</v>
      </c>
      <c r="AC158">
        <v>0</v>
      </c>
      <c r="AD158">
        <v>0</v>
      </c>
      <c r="AE158">
        <v>0</v>
      </c>
      <c r="AF158">
        <v>0</v>
      </c>
      <c r="AG158">
        <v>5.87</v>
      </c>
      <c r="AH158">
        <v>0</v>
      </c>
      <c r="AI158">
        <v>0</v>
      </c>
      <c r="AJ158">
        <v>0</v>
      </c>
      <c r="AK158">
        <v>0</v>
      </c>
      <c r="AL158">
        <v>0</v>
      </c>
      <c r="AM158">
        <v>0</v>
      </c>
      <c r="AN158">
        <v>0</v>
      </c>
      <c r="AO158">
        <v>0</v>
      </c>
      <c r="AP158">
        <v>0</v>
      </c>
      <c r="AQ158">
        <v>98.09</v>
      </c>
      <c r="AR158">
        <v>0</v>
      </c>
      <c r="AS158">
        <v>0</v>
      </c>
      <c r="AT158">
        <v>0</v>
      </c>
      <c r="AU158">
        <v>0</v>
      </c>
      <c r="AV158">
        <v>0</v>
      </c>
      <c r="AW158">
        <v>0</v>
      </c>
      <c r="AX158">
        <v>0</v>
      </c>
      <c r="AY158">
        <v>0</v>
      </c>
      <c r="AZ158">
        <v>0</v>
      </c>
      <c r="BA158">
        <v>0</v>
      </c>
      <c r="BB158">
        <v>0</v>
      </c>
      <c r="BC158">
        <v>0</v>
      </c>
      <c r="BD158">
        <v>0</v>
      </c>
      <c r="BE158">
        <v>0</v>
      </c>
      <c r="BF158">
        <v>0</v>
      </c>
      <c r="BG158">
        <v>0</v>
      </c>
      <c r="BH158">
        <v>1</v>
      </c>
      <c r="BI158">
        <v>18.8</v>
      </c>
      <c r="BJ158">
        <v>43.9</v>
      </c>
      <c r="BK158">
        <v>44</v>
      </c>
      <c r="BL158">
        <v>310.45999999999998</v>
      </c>
      <c r="BM158">
        <v>46.57</v>
      </c>
      <c r="BN158">
        <v>357.03</v>
      </c>
      <c r="BO158">
        <v>357.03</v>
      </c>
      <c r="BQ158" t="s">
        <v>83</v>
      </c>
      <c r="BR158" t="s">
        <v>108</v>
      </c>
      <c r="BS158" t="s">
        <v>97</v>
      </c>
      <c r="BY158">
        <v>219475.44</v>
      </c>
      <c r="BZ158" t="s">
        <v>87</v>
      </c>
      <c r="CC158" t="s">
        <v>80</v>
      </c>
      <c r="CD158">
        <v>7570</v>
      </c>
      <c r="CE158" t="s">
        <v>89</v>
      </c>
      <c r="CI158">
        <v>3</v>
      </c>
      <c r="CJ158" t="s">
        <v>97</v>
      </c>
      <c r="CK158">
        <v>41</v>
      </c>
      <c r="CL158" t="s">
        <v>90</v>
      </c>
    </row>
    <row r="159" spans="1:90" x14ac:dyDescent="0.3">
      <c r="A159" t="s">
        <v>72</v>
      </c>
      <c r="B159" t="s">
        <v>73</v>
      </c>
      <c r="C159" t="s">
        <v>74</v>
      </c>
      <c r="E159" t="str">
        <f>"009944974161"</f>
        <v>009944974161</v>
      </c>
      <c r="F159" s="3">
        <v>45884</v>
      </c>
      <c r="G159">
        <v>202605</v>
      </c>
      <c r="H159" t="s">
        <v>75</v>
      </c>
      <c r="I159" t="s">
        <v>76</v>
      </c>
      <c r="J159" t="s">
        <v>77</v>
      </c>
      <c r="K159" t="s">
        <v>78</v>
      </c>
      <c r="L159" t="s">
        <v>102</v>
      </c>
      <c r="M159" t="s">
        <v>103</v>
      </c>
      <c r="N159" t="s">
        <v>77</v>
      </c>
      <c r="O159" t="s">
        <v>82</v>
      </c>
      <c r="P159" t="str">
        <f>"SMALL SPARES                  "</f>
        <v xml:space="preserve">SMALL SPARES                  </v>
      </c>
      <c r="Q159">
        <v>0</v>
      </c>
      <c r="R159">
        <v>0</v>
      </c>
      <c r="S159">
        <v>0</v>
      </c>
      <c r="T159">
        <v>0</v>
      </c>
      <c r="U159">
        <v>0</v>
      </c>
      <c r="V159">
        <v>0</v>
      </c>
      <c r="W159">
        <v>0</v>
      </c>
      <c r="X159">
        <v>0</v>
      </c>
      <c r="Y159">
        <v>0</v>
      </c>
      <c r="Z159">
        <v>0</v>
      </c>
      <c r="AA159">
        <v>0</v>
      </c>
      <c r="AB159">
        <v>0</v>
      </c>
      <c r="AC159">
        <v>0</v>
      </c>
      <c r="AD159">
        <v>0</v>
      </c>
      <c r="AE159">
        <v>0</v>
      </c>
      <c r="AF159">
        <v>0</v>
      </c>
      <c r="AG159">
        <v>5.87</v>
      </c>
      <c r="AH159">
        <v>0</v>
      </c>
      <c r="AI159">
        <v>0</v>
      </c>
      <c r="AJ159">
        <v>0</v>
      </c>
      <c r="AK159">
        <v>0</v>
      </c>
      <c r="AL159">
        <v>0</v>
      </c>
      <c r="AM159">
        <v>0</v>
      </c>
      <c r="AN159">
        <v>0</v>
      </c>
      <c r="AO159">
        <v>0</v>
      </c>
      <c r="AP159">
        <v>0</v>
      </c>
      <c r="AQ159">
        <v>44.64</v>
      </c>
      <c r="AR159">
        <v>0</v>
      </c>
      <c r="AS159">
        <v>0</v>
      </c>
      <c r="AT159">
        <v>0</v>
      </c>
      <c r="AU159">
        <v>0</v>
      </c>
      <c r="AV159">
        <v>0</v>
      </c>
      <c r="AW159">
        <v>0</v>
      </c>
      <c r="AX159">
        <v>0</v>
      </c>
      <c r="AY159">
        <v>0</v>
      </c>
      <c r="AZ159">
        <v>0</v>
      </c>
      <c r="BA159">
        <v>0</v>
      </c>
      <c r="BB159">
        <v>0</v>
      </c>
      <c r="BC159">
        <v>0</v>
      </c>
      <c r="BD159">
        <v>0</v>
      </c>
      <c r="BE159">
        <v>0</v>
      </c>
      <c r="BF159">
        <v>0</v>
      </c>
      <c r="BG159">
        <v>0</v>
      </c>
      <c r="BH159">
        <v>1</v>
      </c>
      <c r="BI159">
        <v>0.8</v>
      </c>
      <c r="BJ159">
        <v>1.3</v>
      </c>
      <c r="BK159">
        <v>2</v>
      </c>
      <c r="BL159">
        <v>144.49</v>
      </c>
      <c r="BM159">
        <v>21.67</v>
      </c>
      <c r="BN159">
        <v>166.16</v>
      </c>
      <c r="BO159">
        <v>166.16</v>
      </c>
      <c r="BP159" t="s">
        <v>407</v>
      </c>
      <c r="BQ159" t="s">
        <v>104</v>
      </c>
      <c r="BR159" t="s">
        <v>108</v>
      </c>
      <c r="BS159" s="3">
        <v>45885</v>
      </c>
      <c r="BT159" s="4">
        <v>0.4861111111111111</v>
      </c>
      <c r="BU159" t="s">
        <v>297</v>
      </c>
      <c r="BV159" t="s">
        <v>86</v>
      </c>
      <c r="BY159">
        <v>6732</v>
      </c>
      <c r="BZ159" t="s">
        <v>87</v>
      </c>
      <c r="CC159" t="s">
        <v>103</v>
      </c>
      <c r="CD159">
        <v>4017</v>
      </c>
      <c r="CE159" t="s">
        <v>89</v>
      </c>
      <c r="CF159" s="3">
        <v>45887</v>
      </c>
      <c r="CI159">
        <v>1</v>
      </c>
      <c r="CJ159">
        <v>0</v>
      </c>
      <c r="CK159">
        <v>41</v>
      </c>
      <c r="CL159" t="s">
        <v>90</v>
      </c>
    </row>
    <row r="160" spans="1:90" x14ac:dyDescent="0.3">
      <c r="A160" t="s">
        <v>72</v>
      </c>
      <c r="B160" t="s">
        <v>73</v>
      </c>
      <c r="C160" t="s">
        <v>74</v>
      </c>
      <c r="E160" t="str">
        <f>"009944588892"</f>
        <v>009944588892</v>
      </c>
      <c r="F160" s="3">
        <v>45884</v>
      </c>
      <c r="G160">
        <v>202605</v>
      </c>
      <c r="H160" t="s">
        <v>75</v>
      </c>
      <c r="I160" t="s">
        <v>76</v>
      </c>
      <c r="J160" t="s">
        <v>77</v>
      </c>
      <c r="K160" t="s">
        <v>78</v>
      </c>
      <c r="L160" t="s">
        <v>173</v>
      </c>
      <c r="M160" t="s">
        <v>174</v>
      </c>
      <c r="N160" t="s">
        <v>77</v>
      </c>
      <c r="O160" t="s">
        <v>82</v>
      </c>
      <c r="P160" t="str">
        <f t="shared" ref="P160:P171" si="6">"STORES                        "</f>
        <v xml:space="preserve">STORES                        </v>
      </c>
      <c r="Q160">
        <v>0</v>
      </c>
      <c r="R160">
        <v>0</v>
      </c>
      <c r="S160">
        <v>0</v>
      </c>
      <c r="T160">
        <v>0</v>
      </c>
      <c r="U160">
        <v>0</v>
      </c>
      <c r="V160">
        <v>0</v>
      </c>
      <c r="W160">
        <v>0</v>
      </c>
      <c r="X160">
        <v>0</v>
      </c>
      <c r="Y160">
        <v>0</v>
      </c>
      <c r="Z160">
        <v>0</v>
      </c>
      <c r="AA160">
        <v>0</v>
      </c>
      <c r="AB160">
        <v>0</v>
      </c>
      <c r="AC160">
        <v>0</v>
      </c>
      <c r="AD160">
        <v>0</v>
      </c>
      <c r="AE160">
        <v>0</v>
      </c>
      <c r="AF160">
        <v>0</v>
      </c>
      <c r="AG160">
        <v>5.87</v>
      </c>
      <c r="AH160">
        <v>0</v>
      </c>
      <c r="AI160">
        <v>0</v>
      </c>
      <c r="AJ160">
        <v>0</v>
      </c>
      <c r="AK160">
        <v>0</v>
      </c>
      <c r="AL160">
        <v>0</v>
      </c>
      <c r="AM160">
        <v>0</v>
      </c>
      <c r="AN160">
        <v>0</v>
      </c>
      <c r="AO160">
        <v>0</v>
      </c>
      <c r="AP160">
        <v>0</v>
      </c>
      <c r="AQ160">
        <v>238.16</v>
      </c>
      <c r="AR160">
        <v>0</v>
      </c>
      <c r="AS160">
        <v>0</v>
      </c>
      <c r="AT160">
        <v>0</v>
      </c>
      <c r="AU160">
        <v>0</v>
      </c>
      <c r="AV160">
        <v>0</v>
      </c>
      <c r="AW160">
        <v>0</v>
      </c>
      <c r="AX160">
        <v>0</v>
      </c>
      <c r="AY160">
        <v>0</v>
      </c>
      <c r="AZ160">
        <v>0</v>
      </c>
      <c r="BA160">
        <v>0</v>
      </c>
      <c r="BB160">
        <v>0</v>
      </c>
      <c r="BC160">
        <v>0</v>
      </c>
      <c r="BD160">
        <v>0</v>
      </c>
      <c r="BE160">
        <v>0</v>
      </c>
      <c r="BF160">
        <v>0</v>
      </c>
      <c r="BG160">
        <v>0</v>
      </c>
      <c r="BH160">
        <v>1</v>
      </c>
      <c r="BI160">
        <v>120</v>
      </c>
      <c r="BJ160">
        <v>60.7</v>
      </c>
      <c r="BK160">
        <v>120</v>
      </c>
      <c r="BL160">
        <v>745.41</v>
      </c>
      <c r="BM160">
        <v>111.81</v>
      </c>
      <c r="BN160">
        <v>857.22</v>
      </c>
      <c r="BO160">
        <v>857.22</v>
      </c>
      <c r="BQ160" t="s">
        <v>321</v>
      </c>
      <c r="BR160" t="s">
        <v>316</v>
      </c>
      <c r="BS160" t="s">
        <v>97</v>
      </c>
      <c r="BY160">
        <v>303408</v>
      </c>
      <c r="BZ160" t="s">
        <v>87</v>
      </c>
      <c r="CC160" t="s">
        <v>174</v>
      </c>
      <c r="CD160">
        <v>1200</v>
      </c>
      <c r="CE160" t="s">
        <v>89</v>
      </c>
      <c r="CI160">
        <v>1</v>
      </c>
      <c r="CJ160" t="s">
        <v>97</v>
      </c>
      <c r="CK160">
        <v>41</v>
      </c>
      <c r="CL160" t="s">
        <v>90</v>
      </c>
    </row>
    <row r="161" spans="1:90" x14ac:dyDescent="0.3">
      <c r="A161" t="s">
        <v>72</v>
      </c>
      <c r="B161" t="s">
        <v>73</v>
      </c>
      <c r="C161" t="s">
        <v>74</v>
      </c>
      <c r="E161" t="str">
        <f>"009941618744"</f>
        <v>009941618744</v>
      </c>
      <c r="F161" s="3">
        <v>45884</v>
      </c>
      <c r="G161">
        <v>202605</v>
      </c>
      <c r="H161" t="s">
        <v>75</v>
      </c>
      <c r="I161" t="s">
        <v>76</v>
      </c>
      <c r="J161" t="s">
        <v>77</v>
      </c>
      <c r="K161" t="s">
        <v>78</v>
      </c>
      <c r="L161" t="s">
        <v>91</v>
      </c>
      <c r="M161" t="s">
        <v>92</v>
      </c>
      <c r="N161" t="s">
        <v>109</v>
      </c>
      <c r="O161" t="s">
        <v>82</v>
      </c>
      <c r="P161" t="str">
        <f t="shared" si="6"/>
        <v xml:space="preserve">STORES                        </v>
      </c>
      <c r="Q161">
        <v>0</v>
      </c>
      <c r="R161">
        <v>0</v>
      </c>
      <c r="S161">
        <v>0</v>
      </c>
      <c r="T161">
        <v>0</v>
      </c>
      <c r="U161">
        <v>0</v>
      </c>
      <c r="V161">
        <v>0</v>
      </c>
      <c r="W161">
        <v>0</v>
      </c>
      <c r="X161">
        <v>0</v>
      </c>
      <c r="Y161">
        <v>0</v>
      </c>
      <c r="Z161">
        <v>0</v>
      </c>
      <c r="AA161">
        <v>0</v>
      </c>
      <c r="AB161">
        <v>0</v>
      </c>
      <c r="AC161">
        <v>0</v>
      </c>
      <c r="AD161">
        <v>0</v>
      </c>
      <c r="AE161">
        <v>0</v>
      </c>
      <c r="AF161">
        <v>0</v>
      </c>
      <c r="AG161">
        <v>5.87</v>
      </c>
      <c r="AH161">
        <v>0</v>
      </c>
      <c r="AI161">
        <v>0</v>
      </c>
      <c r="AJ161">
        <v>0</v>
      </c>
      <c r="AK161">
        <v>0</v>
      </c>
      <c r="AL161">
        <v>0</v>
      </c>
      <c r="AM161">
        <v>0</v>
      </c>
      <c r="AN161">
        <v>0</v>
      </c>
      <c r="AO161">
        <v>0</v>
      </c>
      <c r="AP161">
        <v>0</v>
      </c>
      <c r="AQ161">
        <v>127.58</v>
      </c>
      <c r="AR161">
        <v>0</v>
      </c>
      <c r="AS161">
        <v>0</v>
      </c>
      <c r="AT161">
        <v>0</v>
      </c>
      <c r="AU161">
        <v>0</v>
      </c>
      <c r="AV161">
        <v>0</v>
      </c>
      <c r="AW161">
        <v>0</v>
      </c>
      <c r="AX161">
        <v>0</v>
      </c>
      <c r="AY161">
        <v>0</v>
      </c>
      <c r="AZ161">
        <v>0</v>
      </c>
      <c r="BA161">
        <v>0</v>
      </c>
      <c r="BB161">
        <v>0</v>
      </c>
      <c r="BC161">
        <v>0</v>
      </c>
      <c r="BD161">
        <v>0</v>
      </c>
      <c r="BE161">
        <v>0</v>
      </c>
      <c r="BF161">
        <v>0</v>
      </c>
      <c r="BG161">
        <v>0</v>
      </c>
      <c r="BH161">
        <v>2</v>
      </c>
      <c r="BI161">
        <v>22.8</v>
      </c>
      <c r="BJ161">
        <v>59.9</v>
      </c>
      <c r="BK161">
        <v>60</v>
      </c>
      <c r="BL161">
        <v>402.03</v>
      </c>
      <c r="BM161">
        <v>60.3</v>
      </c>
      <c r="BN161">
        <v>462.33</v>
      </c>
      <c r="BO161">
        <v>462.33</v>
      </c>
      <c r="BQ161" t="s">
        <v>110</v>
      </c>
      <c r="BR161" t="s">
        <v>108</v>
      </c>
      <c r="BS161" s="3">
        <v>45887</v>
      </c>
      <c r="BT161" s="4">
        <v>0.51041666666666663</v>
      </c>
      <c r="BU161" t="s">
        <v>98</v>
      </c>
      <c r="BV161" t="s">
        <v>86</v>
      </c>
      <c r="BY161">
        <v>299385.64</v>
      </c>
      <c r="BZ161" t="s">
        <v>87</v>
      </c>
      <c r="CC161" t="s">
        <v>92</v>
      </c>
      <c r="CD161">
        <v>6530</v>
      </c>
      <c r="CE161" t="s">
        <v>89</v>
      </c>
      <c r="CF161" s="3">
        <v>45888</v>
      </c>
      <c r="CI161">
        <v>3</v>
      </c>
      <c r="CJ161">
        <v>1</v>
      </c>
      <c r="CK161">
        <v>41</v>
      </c>
      <c r="CL161" t="s">
        <v>90</v>
      </c>
    </row>
    <row r="162" spans="1:90" x14ac:dyDescent="0.3">
      <c r="A162" t="s">
        <v>72</v>
      </c>
      <c r="B162" t="s">
        <v>73</v>
      </c>
      <c r="C162" t="s">
        <v>74</v>
      </c>
      <c r="E162" t="str">
        <f>"009944536231"</f>
        <v>009944536231</v>
      </c>
      <c r="F162" s="3">
        <v>45884</v>
      </c>
      <c r="G162">
        <v>202605</v>
      </c>
      <c r="H162" t="s">
        <v>75</v>
      </c>
      <c r="I162" t="s">
        <v>76</v>
      </c>
      <c r="J162" t="s">
        <v>77</v>
      </c>
      <c r="K162" t="s">
        <v>78</v>
      </c>
      <c r="L162" t="s">
        <v>113</v>
      </c>
      <c r="M162" t="s">
        <v>114</v>
      </c>
      <c r="N162" t="s">
        <v>77</v>
      </c>
      <c r="O162" t="s">
        <v>82</v>
      </c>
      <c r="P162" t="str">
        <f t="shared" si="6"/>
        <v xml:space="preserve">STORES                        </v>
      </c>
      <c r="Q162">
        <v>0</v>
      </c>
      <c r="R162">
        <v>0</v>
      </c>
      <c r="S162">
        <v>0</v>
      </c>
      <c r="T162">
        <v>0</v>
      </c>
      <c r="U162">
        <v>0</v>
      </c>
      <c r="V162">
        <v>0</v>
      </c>
      <c r="W162">
        <v>0</v>
      </c>
      <c r="X162">
        <v>0</v>
      </c>
      <c r="Y162">
        <v>0</v>
      </c>
      <c r="Z162">
        <v>0</v>
      </c>
      <c r="AA162">
        <v>0</v>
      </c>
      <c r="AB162">
        <v>0</v>
      </c>
      <c r="AC162">
        <v>0</v>
      </c>
      <c r="AD162">
        <v>0</v>
      </c>
      <c r="AE162">
        <v>0</v>
      </c>
      <c r="AF162">
        <v>0</v>
      </c>
      <c r="AG162">
        <v>5.87</v>
      </c>
      <c r="AH162">
        <v>0</v>
      </c>
      <c r="AI162">
        <v>0</v>
      </c>
      <c r="AJ162">
        <v>0</v>
      </c>
      <c r="AK162">
        <v>0</v>
      </c>
      <c r="AL162">
        <v>0</v>
      </c>
      <c r="AM162">
        <v>0</v>
      </c>
      <c r="AN162">
        <v>0</v>
      </c>
      <c r="AO162">
        <v>0</v>
      </c>
      <c r="AP162">
        <v>0</v>
      </c>
      <c r="AQ162">
        <v>147.85</v>
      </c>
      <c r="AR162">
        <v>0</v>
      </c>
      <c r="AS162">
        <v>0</v>
      </c>
      <c r="AT162">
        <v>0</v>
      </c>
      <c r="AU162">
        <v>0</v>
      </c>
      <c r="AV162">
        <v>0</v>
      </c>
      <c r="AW162">
        <v>0</v>
      </c>
      <c r="AX162">
        <v>0</v>
      </c>
      <c r="AY162">
        <v>0</v>
      </c>
      <c r="AZ162">
        <v>0</v>
      </c>
      <c r="BA162">
        <v>0</v>
      </c>
      <c r="BB162">
        <v>0</v>
      </c>
      <c r="BC162">
        <v>0</v>
      </c>
      <c r="BD162">
        <v>0</v>
      </c>
      <c r="BE162">
        <v>0</v>
      </c>
      <c r="BF162">
        <v>0</v>
      </c>
      <c r="BG162">
        <v>0</v>
      </c>
      <c r="BH162">
        <v>3</v>
      </c>
      <c r="BI162">
        <v>49.3</v>
      </c>
      <c r="BJ162">
        <v>70.599999999999994</v>
      </c>
      <c r="BK162">
        <v>71</v>
      </c>
      <c r="BL162">
        <v>464.98</v>
      </c>
      <c r="BM162">
        <v>69.75</v>
      </c>
      <c r="BN162">
        <v>534.73</v>
      </c>
      <c r="BO162">
        <v>534.73</v>
      </c>
      <c r="BQ162" t="s">
        <v>108</v>
      </c>
      <c r="BR162" t="s">
        <v>108</v>
      </c>
      <c r="BS162" t="s">
        <v>97</v>
      </c>
      <c r="BY162">
        <v>353014.08</v>
      </c>
      <c r="BZ162" t="s">
        <v>87</v>
      </c>
      <c r="CC162" t="s">
        <v>114</v>
      </c>
      <c r="CD162">
        <v>6045</v>
      </c>
      <c r="CE162" t="s">
        <v>89</v>
      </c>
      <c r="CI162">
        <v>3</v>
      </c>
      <c r="CJ162" t="s">
        <v>97</v>
      </c>
      <c r="CK162">
        <v>41</v>
      </c>
      <c r="CL162" t="s">
        <v>90</v>
      </c>
    </row>
    <row r="163" spans="1:90" x14ac:dyDescent="0.3">
      <c r="A163" t="s">
        <v>72</v>
      </c>
      <c r="B163" t="s">
        <v>73</v>
      </c>
      <c r="C163" t="s">
        <v>74</v>
      </c>
      <c r="E163" t="str">
        <f>"009944588886"</f>
        <v>009944588886</v>
      </c>
      <c r="F163" s="3">
        <v>45884</v>
      </c>
      <c r="G163">
        <v>202605</v>
      </c>
      <c r="H163" t="s">
        <v>75</v>
      </c>
      <c r="I163" t="s">
        <v>76</v>
      </c>
      <c r="J163" t="s">
        <v>77</v>
      </c>
      <c r="K163" t="s">
        <v>78</v>
      </c>
      <c r="L163" t="s">
        <v>119</v>
      </c>
      <c r="M163" t="s">
        <v>120</v>
      </c>
      <c r="N163" t="s">
        <v>77</v>
      </c>
      <c r="O163" t="s">
        <v>82</v>
      </c>
      <c r="P163" t="str">
        <f t="shared" si="6"/>
        <v xml:space="preserve">STORES                        </v>
      </c>
      <c r="Q163">
        <v>0</v>
      </c>
      <c r="R163">
        <v>0</v>
      </c>
      <c r="S163">
        <v>0</v>
      </c>
      <c r="T163">
        <v>0</v>
      </c>
      <c r="U163">
        <v>0</v>
      </c>
      <c r="V163">
        <v>0</v>
      </c>
      <c r="W163">
        <v>0</v>
      </c>
      <c r="X163">
        <v>0</v>
      </c>
      <c r="Y163">
        <v>0</v>
      </c>
      <c r="Z163">
        <v>0</v>
      </c>
      <c r="AA163">
        <v>0</v>
      </c>
      <c r="AB163">
        <v>0</v>
      </c>
      <c r="AC163">
        <v>0</v>
      </c>
      <c r="AD163">
        <v>0</v>
      </c>
      <c r="AE163">
        <v>0</v>
      </c>
      <c r="AF163">
        <v>0</v>
      </c>
      <c r="AG163">
        <v>5.87</v>
      </c>
      <c r="AH163">
        <v>0</v>
      </c>
      <c r="AI163">
        <v>0</v>
      </c>
      <c r="AJ163">
        <v>0</v>
      </c>
      <c r="AK163">
        <v>0</v>
      </c>
      <c r="AL163">
        <v>0</v>
      </c>
      <c r="AM163">
        <v>0</v>
      </c>
      <c r="AN163">
        <v>0</v>
      </c>
      <c r="AO163">
        <v>0</v>
      </c>
      <c r="AP163">
        <v>0</v>
      </c>
      <c r="AQ163">
        <v>44.64</v>
      </c>
      <c r="AR163">
        <v>0</v>
      </c>
      <c r="AS163">
        <v>0</v>
      </c>
      <c r="AT163">
        <v>0</v>
      </c>
      <c r="AU163">
        <v>0</v>
      </c>
      <c r="AV163">
        <v>0</v>
      </c>
      <c r="AW163">
        <v>0</v>
      </c>
      <c r="AX163">
        <v>0</v>
      </c>
      <c r="AY163">
        <v>0</v>
      </c>
      <c r="AZ163">
        <v>0</v>
      </c>
      <c r="BA163">
        <v>0</v>
      </c>
      <c r="BB163">
        <v>0</v>
      </c>
      <c r="BC163">
        <v>0</v>
      </c>
      <c r="BD163">
        <v>0</v>
      </c>
      <c r="BE163">
        <v>0</v>
      </c>
      <c r="BF163">
        <v>0</v>
      </c>
      <c r="BG163">
        <v>0</v>
      </c>
      <c r="BH163">
        <v>1</v>
      </c>
      <c r="BI163">
        <v>0.8</v>
      </c>
      <c r="BJ163">
        <v>2.7</v>
      </c>
      <c r="BK163">
        <v>3</v>
      </c>
      <c r="BL163">
        <v>144.49</v>
      </c>
      <c r="BM163">
        <v>21.67</v>
      </c>
      <c r="BN163">
        <v>166.16</v>
      </c>
      <c r="BO163">
        <v>166.16</v>
      </c>
      <c r="BQ163" t="s">
        <v>121</v>
      </c>
      <c r="BR163" t="s">
        <v>316</v>
      </c>
      <c r="BS163" s="3">
        <v>45887</v>
      </c>
      <c r="BT163" s="4">
        <v>0.54861111111111116</v>
      </c>
      <c r="BU163" t="s">
        <v>408</v>
      </c>
      <c r="BV163" t="s">
        <v>86</v>
      </c>
      <c r="BY163">
        <v>13609.7</v>
      </c>
      <c r="BZ163" t="s">
        <v>87</v>
      </c>
      <c r="CA163" t="s">
        <v>123</v>
      </c>
      <c r="CC163" t="s">
        <v>120</v>
      </c>
      <c r="CD163" s="5" t="s">
        <v>124</v>
      </c>
      <c r="CE163" t="s">
        <v>89</v>
      </c>
      <c r="CF163" s="3">
        <v>45887</v>
      </c>
      <c r="CI163">
        <v>1</v>
      </c>
      <c r="CJ163">
        <v>1</v>
      </c>
      <c r="CK163">
        <v>41</v>
      </c>
      <c r="CL163" t="s">
        <v>90</v>
      </c>
    </row>
    <row r="164" spans="1:90" x14ac:dyDescent="0.3">
      <c r="A164" t="s">
        <v>72</v>
      </c>
      <c r="B164" t="s">
        <v>73</v>
      </c>
      <c r="C164" t="s">
        <v>74</v>
      </c>
      <c r="E164" t="str">
        <f>"009942991575"</f>
        <v>009942991575</v>
      </c>
      <c r="F164" s="3">
        <v>45884</v>
      </c>
      <c r="G164">
        <v>202605</v>
      </c>
      <c r="H164" t="s">
        <v>75</v>
      </c>
      <c r="I164" t="s">
        <v>76</v>
      </c>
      <c r="J164" t="s">
        <v>77</v>
      </c>
      <c r="K164" t="s">
        <v>78</v>
      </c>
      <c r="L164" t="s">
        <v>367</v>
      </c>
      <c r="M164" t="s">
        <v>368</v>
      </c>
      <c r="N164" t="s">
        <v>77</v>
      </c>
      <c r="O164" t="s">
        <v>205</v>
      </c>
      <c r="P164" t="str">
        <f t="shared" si="6"/>
        <v xml:space="preserve">STORES                        </v>
      </c>
      <c r="Q164">
        <v>0</v>
      </c>
      <c r="R164">
        <v>0</v>
      </c>
      <c r="S164">
        <v>0</v>
      </c>
      <c r="T164">
        <v>0</v>
      </c>
      <c r="U164">
        <v>0</v>
      </c>
      <c r="V164">
        <v>0</v>
      </c>
      <c r="W164">
        <v>0</v>
      </c>
      <c r="X164">
        <v>0</v>
      </c>
      <c r="Y164">
        <v>0</v>
      </c>
      <c r="Z164">
        <v>0</v>
      </c>
      <c r="AA164">
        <v>0</v>
      </c>
      <c r="AB164">
        <v>0</v>
      </c>
      <c r="AC164">
        <v>0</v>
      </c>
      <c r="AD164">
        <v>0</v>
      </c>
      <c r="AE164">
        <v>0</v>
      </c>
      <c r="AF164">
        <v>0</v>
      </c>
      <c r="AG164">
        <v>0</v>
      </c>
      <c r="AH164">
        <v>0</v>
      </c>
      <c r="AI164">
        <v>0</v>
      </c>
      <c r="AJ164">
        <v>0</v>
      </c>
      <c r="AK164">
        <v>0</v>
      </c>
      <c r="AL164">
        <v>0</v>
      </c>
      <c r="AM164">
        <v>0</v>
      </c>
      <c r="AN164">
        <v>0</v>
      </c>
      <c r="AO164">
        <v>0</v>
      </c>
      <c r="AP164">
        <v>0</v>
      </c>
      <c r="AQ164">
        <v>44.73</v>
      </c>
      <c r="AR164">
        <v>0</v>
      </c>
      <c r="AS164">
        <v>0</v>
      </c>
      <c r="AT164">
        <v>0</v>
      </c>
      <c r="AU164">
        <v>0</v>
      </c>
      <c r="AV164">
        <v>0</v>
      </c>
      <c r="AW164">
        <v>0</v>
      </c>
      <c r="AX164">
        <v>0</v>
      </c>
      <c r="AY164">
        <v>0</v>
      </c>
      <c r="AZ164">
        <v>0</v>
      </c>
      <c r="BA164">
        <v>0</v>
      </c>
      <c r="BB164">
        <v>0</v>
      </c>
      <c r="BC164">
        <v>0</v>
      </c>
      <c r="BD164">
        <v>0</v>
      </c>
      <c r="BE164">
        <v>0</v>
      </c>
      <c r="BF164">
        <v>0</v>
      </c>
      <c r="BG164">
        <v>0</v>
      </c>
      <c r="BH164">
        <v>1</v>
      </c>
      <c r="BI164">
        <v>1</v>
      </c>
      <c r="BJ164">
        <v>0.2</v>
      </c>
      <c r="BK164">
        <v>1</v>
      </c>
      <c r="BL164">
        <v>138.88999999999999</v>
      </c>
      <c r="BM164">
        <v>20.83</v>
      </c>
      <c r="BN164">
        <v>159.72</v>
      </c>
      <c r="BO164">
        <v>159.72</v>
      </c>
      <c r="BQ164" t="s">
        <v>409</v>
      </c>
      <c r="BR164" t="s">
        <v>316</v>
      </c>
      <c r="BS164" s="3">
        <v>45887</v>
      </c>
      <c r="BT164" s="4">
        <v>0.40972222222222221</v>
      </c>
      <c r="BU164" t="s">
        <v>370</v>
      </c>
      <c r="BV164" t="s">
        <v>86</v>
      </c>
      <c r="BY164">
        <v>1200</v>
      </c>
      <c r="BZ164" t="s">
        <v>209</v>
      </c>
      <c r="CC164" t="s">
        <v>368</v>
      </c>
      <c r="CD164">
        <v>4240</v>
      </c>
      <c r="CE164" t="s">
        <v>89</v>
      </c>
      <c r="CF164" s="3">
        <v>45887</v>
      </c>
      <c r="CI164">
        <v>2</v>
      </c>
      <c r="CJ164">
        <v>1</v>
      </c>
      <c r="CK164">
        <v>23</v>
      </c>
      <c r="CL164" t="s">
        <v>90</v>
      </c>
    </row>
    <row r="165" spans="1:90" x14ac:dyDescent="0.3">
      <c r="A165" t="s">
        <v>72</v>
      </c>
      <c r="B165" t="s">
        <v>73</v>
      </c>
      <c r="C165" t="s">
        <v>74</v>
      </c>
      <c r="E165" t="str">
        <f>"009944588887"</f>
        <v>009944588887</v>
      </c>
      <c r="F165" s="3">
        <v>45884</v>
      </c>
      <c r="G165">
        <v>202605</v>
      </c>
      <c r="H165" t="s">
        <v>75</v>
      </c>
      <c r="I165" t="s">
        <v>76</v>
      </c>
      <c r="J165" t="s">
        <v>77</v>
      </c>
      <c r="K165" t="s">
        <v>78</v>
      </c>
      <c r="L165" t="s">
        <v>289</v>
      </c>
      <c r="M165" t="s">
        <v>290</v>
      </c>
      <c r="N165" t="s">
        <v>77</v>
      </c>
      <c r="O165" t="s">
        <v>205</v>
      </c>
      <c r="P165" t="str">
        <f t="shared" si="6"/>
        <v xml:space="preserve">STORES                        </v>
      </c>
      <c r="Q165">
        <v>0</v>
      </c>
      <c r="R165">
        <v>0</v>
      </c>
      <c r="S165">
        <v>0</v>
      </c>
      <c r="T165">
        <v>0</v>
      </c>
      <c r="U165">
        <v>0</v>
      </c>
      <c r="V165">
        <v>0</v>
      </c>
      <c r="W165">
        <v>0</v>
      </c>
      <c r="X165">
        <v>0</v>
      </c>
      <c r="Y165">
        <v>0</v>
      </c>
      <c r="Z165">
        <v>0</v>
      </c>
      <c r="AA165">
        <v>0</v>
      </c>
      <c r="AB165">
        <v>0</v>
      </c>
      <c r="AC165">
        <v>0</v>
      </c>
      <c r="AD165">
        <v>0</v>
      </c>
      <c r="AE165">
        <v>0</v>
      </c>
      <c r="AF165">
        <v>0</v>
      </c>
      <c r="AG165">
        <v>0</v>
      </c>
      <c r="AH165">
        <v>0</v>
      </c>
      <c r="AI165">
        <v>0</v>
      </c>
      <c r="AJ165">
        <v>0</v>
      </c>
      <c r="AK165">
        <v>0</v>
      </c>
      <c r="AL165">
        <v>0</v>
      </c>
      <c r="AM165">
        <v>0</v>
      </c>
      <c r="AN165">
        <v>0</v>
      </c>
      <c r="AO165">
        <v>0</v>
      </c>
      <c r="AP165">
        <v>0</v>
      </c>
      <c r="AQ165">
        <v>44.73</v>
      </c>
      <c r="AR165">
        <v>0</v>
      </c>
      <c r="AS165">
        <v>0</v>
      </c>
      <c r="AT165">
        <v>0</v>
      </c>
      <c r="AU165">
        <v>0</v>
      </c>
      <c r="AV165">
        <v>0</v>
      </c>
      <c r="AW165">
        <v>0</v>
      </c>
      <c r="AX165">
        <v>0</v>
      </c>
      <c r="AY165">
        <v>0</v>
      </c>
      <c r="AZ165">
        <v>0</v>
      </c>
      <c r="BA165">
        <v>0</v>
      </c>
      <c r="BB165">
        <v>0</v>
      </c>
      <c r="BC165">
        <v>0</v>
      </c>
      <c r="BD165">
        <v>0</v>
      </c>
      <c r="BE165">
        <v>0</v>
      </c>
      <c r="BF165">
        <v>0</v>
      </c>
      <c r="BG165">
        <v>0</v>
      </c>
      <c r="BH165">
        <v>1</v>
      </c>
      <c r="BI165">
        <v>2</v>
      </c>
      <c r="BJ165">
        <v>0.2</v>
      </c>
      <c r="BK165">
        <v>2</v>
      </c>
      <c r="BL165">
        <v>138.88999999999999</v>
      </c>
      <c r="BM165">
        <v>20.83</v>
      </c>
      <c r="BN165">
        <v>159.72</v>
      </c>
      <c r="BO165">
        <v>159.72</v>
      </c>
      <c r="BQ165" t="s">
        <v>410</v>
      </c>
      <c r="BR165" t="s">
        <v>316</v>
      </c>
      <c r="BS165" t="s">
        <v>97</v>
      </c>
      <c r="BY165">
        <v>1200</v>
      </c>
      <c r="BZ165" t="s">
        <v>209</v>
      </c>
      <c r="CC165" t="s">
        <v>290</v>
      </c>
      <c r="CD165">
        <v>9700</v>
      </c>
      <c r="CE165" t="s">
        <v>89</v>
      </c>
      <c r="CI165">
        <v>1</v>
      </c>
      <c r="CJ165" t="s">
        <v>97</v>
      </c>
      <c r="CK165">
        <v>23</v>
      </c>
      <c r="CL165" t="s">
        <v>90</v>
      </c>
    </row>
    <row r="166" spans="1:90" x14ac:dyDescent="0.3">
      <c r="A166" t="s">
        <v>72</v>
      </c>
      <c r="B166" t="s">
        <v>73</v>
      </c>
      <c r="C166" t="s">
        <v>74</v>
      </c>
      <c r="E166" t="str">
        <f>"009941618743"</f>
        <v>009941618743</v>
      </c>
      <c r="F166" s="3">
        <v>45884</v>
      </c>
      <c r="G166">
        <v>202605</v>
      </c>
      <c r="H166" t="s">
        <v>75</v>
      </c>
      <c r="I166" t="s">
        <v>76</v>
      </c>
      <c r="J166" t="s">
        <v>77</v>
      </c>
      <c r="K166" t="s">
        <v>78</v>
      </c>
      <c r="L166" t="s">
        <v>91</v>
      </c>
      <c r="M166" t="s">
        <v>92</v>
      </c>
      <c r="N166" t="s">
        <v>411</v>
      </c>
      <c r="O166" t="s">
        <v>205</v>
      </c>
      <c r="P166" t="str">
        <f t="shared" si="6"/>
        <v xml:space="preserve">STORES                        </v>
      </c>
      <c r="Q166">
        <v>0</v>
      </c>
      <c r="R166">
        <v>0</v>
      </c>
      <c r="S166">
        <v>0</v>
      </c>
      <c r="T166">
        <v>0</v>
      </c>
      <c r="U166">
        <v>0</v>
      </c>
      <c r="V166">
        <v>0</v>
      </c>
      <c r="W166">
        <v>0</v>
      </c>
      <c r="X166">
        <v>0</v>
      </c>
      <c r="Y166">
        <v>0</v>
      </c>
      <c r="Z166">
        <v>0</v>
      </c>
      <c r="AA166">
        <v>0</v>
      </c>
      <c r="AB166">
        <v>0</v>
      </c>
      <c r="AC166">
        <v>0</v>
      </c>
      <c r="AD166">
        <v>0</v>
      </c>
      <c r="AE166">
        <v>0</v>
      </c>
      <c r="AF166">
        <v>0</v>
      </c>
      <c r="AG166">
        <v>0</v>
      </c>
      <c r="AH166">
        <v>0</v>
      </c>
      <c r="AI166">
        <v>0</v>
      </c>
      <c r="AJ166">
        <v>0</v>
      </c>
      <c r="AK166">
        <v>0</v>
      </c>
      <c r="AL166">
        <v>0</v>
      </c>
      <c r="AM166">
        <v>0</v>
      </c>
      <c r="AN166">
        <v>0</v>
      </c>
      <c r="AO166">
        <v>0</v>
      </c>
      <c r="AP166">
        <v>0</v>
      </c>
      <c r="AQ166">
        <v>23.09</v>
      </c>
      <c r="AR166">
        <v>0</v>
      </c>
      <c r="AS166">
        <v>0</v>
      </c>
      <c r="AT166">
        <v>0</v>
      </c>
      <c r="AU166">
        <v>0</v>
      </c>
      <c r="AV166">
        <v>0</v>
      </c>
      <c r="AW166">
        <v>0</v>
      </c>
      <c r="AX166">
        <v>0</v>
      </c>
      <c r="AY166">
        <v>0</v>
      </c>
      <c r="AZ166">
        <v>0</v>
      </c>
      <c r="BA166">
        <v>0</v>
      </c>
      <c r="BB166">
        <v>0</v>
      </c>
      <c r="BC166">
        <v>0</v>
      </c>
      <c r="BD166">
        <v>0</v>
      </c>
      <c r="BE166">
        <v>0</v>
      </c>
      <c r="BF166">
        <v>0</v>
      </c>
      <c r="BG166">
        <v>0</v>
      </c>
      <c r="BH166">
        <v>1</v>
      </c>
      <c r="BI166">
        <v>1</v>
      </c>
      <c r="BJ166">
        <v>0.2</v>
      </c>
      <c r="BK166">
        <v>1</v>
      </c>
      <c r="BL166">
        <v>71.69</v>
      </c>
      <c r="BM166">
        <v>10.75</v>
      </c>
      <c r="BN166">
        <v>82.44</v>
      </c>
      <c r="BO166">
        <v>82.44</v>
      </c>
      <c r="BQ166" t="s">
        <v>110</v>
      </c>
      <c r="BR166" t="s">
        <v>108</v>
      </c>
      <c r="BS166" s="3">
        <v>45887</v>
      </c>
      <c r="BT166" s="4">
        <v>0.51249999999999996</v>
      </c>
      <c r="BU166" t="s">
        <v>98</v>
      </c>
      <c r="BV166" t="s">
        <v>86</v>
      </c>
      <c r="BY166">
        <v>1200</v>
      </c>
      <c r="BZ166" t="s">
        <v>209</v>
      </c>
      <c r="CC166" t="s">
        <v>92</v>
      </c>
      <c r="CD166">
        <v>6530</v>
      </c>
      <c r="CE166" t="s">
        <v>89</v>
      </c>
      <c r="CF166" s="3">
        <v>45888</v>
      </c>
      <c r="CI166">
        <v>1</v>
      </c>
      <c r="CJ166">
        <v>1</v>
      </c>
      <c r="CK166">
        <v>21</v>
      </c>
      <c r="CL166" t="s">
        <v>90</v>
      </c>
    </row>
    <row r="167" spans="1:90" x14ac:dyDescent="0.3">
      <c r="A167" t="s">
        <v>72</v>
      </c>
      <c r="B167" t="s">
        <v>73</v>
      </c>
      <c r="C167" t="s">
        <v>74</v>
      </c>
      <c r="E167" t="str">
        <f>"009944588891"</f>
        <v>009944588891</v>
      </c>
      <c r="F167" s="3">
        <v>45884</v>
      </c>
      <c r="G167">
        <v>202605</v>
      </c>
      <c r="H167" t="s">
        <v>75</v>
      </c>
      <c r="I167" t="s">
        <v>76</v>
      </c>
      <c r="J167" t="s">
        <v>77</v>
      </c>
      <c r="K167" t="s">
        <v>78</v>
      </c>
      <c r="L167" t="s">
        <v>149</v>
      </c>
      <c r="M167" t="s">
        <v>150</v>
      </c>
      <c r="N167" t="s">
        <v>77</v>
      </c>
      <c r="O167" t="s">
        <v>205</v>
      </c>
      <c r="P167" t="str">
        <f t="shared" si="6"/>
        <v xml:space="preserve">STORES                        </v>
      </c>
      <c r="Q167">
        <v>0</v>
      </c>
      <c r="R167">
        <v>0</v>
      </c>
      <c r="S167">
        <v>0</v>
      </c>
      <c r="T167">
        <v>0</v>
      </c>
      <c r="U167">
        <v>0</v>
      </c>
      <c r="V167">
        <v>0</v>
      </c>
      <c r="W167">
        <v>0</v>
      </c>
      <c r="X167">
        <v>0</v>
      </c>
      <c r="Y167">
        <v>0</v>
      </c>
      <c r="Z167">
        <v>0</v>
      </c>
      <c r="AA167">
        <v>0</v>
      </c>
      <c r="AB167">
        <v>0</v>
      </c>
      <c r="AC167">
        <v>0</v>
      </c>
      <c r="AD167">
        <v>0</v>
      </c>
      <c r="AE167">
        <v>0</v>
      </c>
      <c r="AF167">
        <v>0</v>
      </c>
      <c r="AG167">
        <v>0</v>
      </c>
      <c r="AH167">
        <v>0</v>
      </c>
      <c r="AI167">
        <v>0</v>
      </c>
      <c r="AJ167">
        <v>0</v>
      </c>
      <c r="AK167">
        <v>0</v>
      </c>
      <c r="AL167">
        <v>0</v>
      </c>
      <c r="AM167">
        <v>0</v>
      </c>
      <c r="AN167">
        <v>0</v>
      </c>
      <c r="AO167">
        <v>0</v>
      </c>
      <c r="AP167">
        <v>0</v>
      </c>
      <c r="AQ167">
        <v>23.09</v>
      </c>
      <c r="AR167">
        <v>0</v>
      </c>
      <c r="AS167">
        <v>0</v>
      </c>
      <c r="AT167">
        <v>0</v>
      </c>
      <c r="AU167">
        <v>0</v>
      </c>
      <c r="AV167">
        <v>0</v>
      </c>
      <c r="AW167">
        <v>0</v>
      </c>
      <c r="AX167">
        <v>0</v>
      </c>
      <c r="AY167">
        <v>0</v>
      </c>
      <c r="AZ167">
        <v>0</v>
      </c>
      <c r="BA167">
        <v>0</v>
      </c>
      <c r="BB167">
        <v>0</v>
      </c>
      <c r="BC167">
        <v>0</v>
      </c>
      <c r="BD167">
        <v>0</v>
      </c>
      <c r="BE167">
        <v>0</v>
      </c>
      <c r="BF167">
        <v>0</v>
      </c>
      <c r="BG167">
        <v>0</v>
      </c>
      <c r="BH167">
        <v>1</v>
      </c>
      <c r="BI167">
        <v>1</v>
      </c>
      <c r="BJ167">
        <v>0.2</v>
      </c>
      <c r="BK167">
        <v>1</v>
      </c>
      <c r="BL167">
        <v>71.69</v>
      </c>
      <c r="BM167">
        <v>10.75</v>
      </c>
      <c r="BN167">
        <v>82.44</v>
      </c>
      <c r="BO167">
        <v>82.44</v>
      </c>
      <c r="BQ167" t="s">
        <v>404</v>
      </c>
      <c r="BR167" t="s">
        <v>316</v>
      </c>
      <c r="BS167" s="3">
        <v>45887</v>
      </c>
      <c r="BT167" s="4">
        <v>0.60416666666666663</v>
      </c>
      <c r="BU167" t="s">
        <v>184</v>
      </c>
      <c r="BV167" t="s">
        <v>90</v>
      </c>
      <c r="BY167">
        <v>1200</v>
      </c>
      <c r="BZ167" t="s">
        <v>209</v>
      </c>
      <c r="CA167" t="s">
        <v>185</v>
      </c>
      <c r="CC167" t="s">
        <v>150</v>
      </c>
      <c r="CD167">
        <v>3200</v>
      </c>
      <c r="CE167" t="s">
        <v>89</v>
      </c>
      <c r="CF167" s="3">
        <v>45887</v>
      </c>
      <c r="CI167">
        <v>1</v>
      </c>
      <c r="CJ167">
        <v>1</v>
      </c>
      <c r="CK167">
        <v>21</v>
      </c>
      <c r="CL167" t="s">
        <v>90</v>
      </c>
    </row>
    <row r="168" spans="1:90" x14ac:dyDescent="0.3">
      <c r="A168" t="s">
        <v>72</v>
      </c>
      <c r="B168" t="s">
        <v>73</v>
      </c>
      <c r="C168" t="s">
        <v>74</v>
      </c>
      <c r="E168" t="str">
        <f>"009944974160"</f>
        <v>009944974160</v>
      </c>
      <c r="F168" s="3">
        <v>45884</v>
      </c>
      <c r="G168">
        <v>202605</v>
      </c>
      <c r="H168" t="s">
        <v>75</v>
      </c>
      <c r="I168" t="s">
        <v>76</v>
      </c>
      <c r="J168" t="s">
        <v>77</v>
      </c>
      <c r="K168" t="s">
        <v>78</v>
      </c>
      <c r="L168" t="s">
        <v>102</v>
      </c>
      <c r="M168" t="s">
        <v>103</v>
      </c>
      <c r="N168" t="s">
        <v>77</v>
      </c>
      <c r="O168" t="s">
        <v>82</v>
      </c>
      <c r="P168" t="str">
        <f t="shared" si="6"/>
        <v xml:space="preserve">STORES                        </v>
      </c>
      <c r="Q168">
        <v>0</v>
      </c>
      <c r="R168">
        <v>0</v>
      </c>
      <c r="S168">
        <v>0</v>
      </c>
      <c r="T168">
        <v>0</v>
      </c>
      <c r="U168">
        <v>0</v>
      </c>
      <c r="V168">
        <v>0</v>
      </c>
      <c r="W168">
        <v>0</v>
      </c>
      <c r="X168">
        <v>0</v>
      </c>
      <c r="Y168">
        <v>0</v>
      </c>
      <c r="Z168">
        <v>0</v>
      </c>
      <c r="AA168">
        <v>0</v>
      </c>
      <c r="AB168">
        <v>0</v>
      </c>
      <c r="AC168">
        <v>0</v>
      </c>
      <c r="AD168">
        <v>0</v>
      </c>
      <c r="AE168">
        <v>0</v>
      </c>
      <c r="AF168">
        <v>0</v>
      </c>
      <c r="AG168">
        <v>5.87</v>
      </c>
      <c r="AH168">
        <v>0</v>
      </c>
      <c r="AI168">
        <v>0</v>
      </c>
      <c r="AJ168">
        <v>0</v>
      </c>
      <c r="AK168">
        <v>0</v>
      </c>
      <c r="AL168">
        <v>0</v>
      </c>
      <c r="AM168">
        <v>0</v>
      </c>
      <c r="AN168">
        <v>0</v>
      </c>
      <c r="AO168">
        <v>0</v>
      </c>
      <c r="AP168">
        <v>0</v>
      </c>
      <c r="AQ168">
        <v>44.64</v>
      </c>
      <c r="AR168">
        <v>0</v>
      </c>
      <c r="AS168">
        <v>0</v>
      </c>
      <c r="AT168">
        <v>0</v>
      </c>
      <c r="AU168">
        <v>0</v>
      </c>
      <c r="AV168">
        <v>0</v>
      </c>
      <c r="AW168">
        <v>0</v>
      </c>
      <c r="AX168">
        <v>0</v>
      </c>
      <c r="AY168">
        <v>0</v>
      </c>
      <c r="AZ168">
        <v>0</v>
      </c>
      <c r="BA168">
        <v>0</v>
      </c>
      <c r="BB168">
        <v>0</v>
      </c>
      <c r="BC168">
        <v>0</v>
      </c>
      <c r="BD168">
        <v>0</v>
      </c>
      <c r="BE168">
        <v>0</v>
      </c>
      <c r="BF168">
        <v>0</v>
      </c>
      <c r="BG168">
        <v>0</v>
      </c>
      <c r="BH168">
        <v>1</v>
      </c>
      <c r="BI168">
        <v>4.7</v>
      </c>
      <c r="BJ168">
        <v>7.8</v>
      </c>
      <c r="BK168">
        <v>8</v>
      </c>
      <c r="BL168">
        <v>144.49</v>
      </c>
      <c r="BM168">
        <v>21.67</v>
      </c>
      <c r="BN168">
        <v>166.16</v>
      </c>
      <c r="BO168">
        <v>166.16</v>
      </c>
      <c r="BQ168" t="s">
        <v>104</v>
      </c>
      <c r="BR168" t="s">
        <v>108</v>
      </c>
      <c r="BS168" s="3">
        <v>45887</v>
      </c>
      <c r="BT168" s="4">
        <v>0.40277777777777779</v>
      </c>
      <c r="BU168" t="s">
        <v>248</v>
      </c>
      <c r="BV168" t="s">
        <v>86</v>
      </c>
      <c r="BY168">
        <v>39227.5</v>
      </c>
      <c r="BZ168" t="s">
        <v>87</v>
      </c>
      <c r="CA168" t="s">
        <v>251</v>
      </c>
      <c r="CC168" t="s">
        <v>103</v>
      </c>
      <c r="CD168">
        <v>4017</v>
      </c>
      <c r="CE168" t="s">
        <v>89</v>
      </c>
      <c r="CF168" s="3">
        <v>45887</v>
      </c>
      <c r="CI168">
        <v>1</v>
      </c>
      <c r="CJ168">
        <v>1</v>
      </c>
      <c r="CK168">
        <v>41</v>
      </c>
      <c r="CL168" t="s">
        <v>90</v>
      </c>
    </row>
    <row r="169" spans="1:90" x14ac:dyDescent="0.3">
      <c r="A169" t="s">
        <v>72</v>
      </c>
      <c r="B169" t="s">
        <v>73</v>
      </c>
      <c r="C169" t="s">
        <v>74</v>
      </c>
      <c r="E169" t="str">
        <f>"009944588888"</f>
        <v>009944588888</v>
      </c>
      <c r="F169" s="3">
        <v>45884</v>
      </c>
      <c r="G169">
        <v>202605</v>
      </c>
      <c r="H169" t="s">
        <v>75</v>
      </c>
      <c r="I169" t="s">
        <v>76</v>
      </c>
      <c r="J169" t="s">
        <v>77</v>
      </c>
      <c r="K169" t="s">
        <v>78</v>
      </c>
      <c r="L169" t="s">
        <v>216</v>
      </c>
      <c r="M169" t="s">
        <v>217</v>
      </c>
      <c r="N169" t="s">
        <v>77</v>
      </c>
      <c r="O169" t="s">
        <v>205</v>
      </c>
      <c r="P169" t="str">
        <f t="shared" si="6"/>
        <v xml:space="preserve">STORES                        </v>
      </c>
      <c r="Q169">
        <v>0</v>
      </c>
      <c r="R169">
        <v>0</v>
      </c>
      <c r="S169">
        <v>0</v>
      </c>
      <c r="T169">
        <v>0</v>
      </c>
      <c r="U169">
        <v>0</v>
      </c>
      <c r="V169">
        <v>0</v>
      </c>
      <c r="W169">
        <v>0</v>
      </c>
      <c r="X169">
        <v>0</v>
      </c>
      <c r="Y169">
        <v>0</v>
      </c>
      <c r="Z169">
        <v>0</v>
      </c>
      <c r="AA169">
        <v>0</v>
      </c>
      <c r="AB169">
        <v>0</v>
      </c>
      <c r="AC169">
        <v>0</v>
      </c>
      <c r="AD169">
        <v>0</v>
      </c>
      <c r="AE169">
        <v>0</v>
      </c>
      <c r="AF169">
        <v>0</v>
      </c>
      <c r="AG169">
        <v>0</v>
      </c>
      <c r="AH169">
        <v>0</v>
      </c>
      <c r="AI169">
        <v>0</v>
      </c>
      <c r="AJ169">
        <v>0</v>
      </c>
      <c r="AK169">
        <v>0</v>
      </c>
      <c r="AL169">
        <v>0</v>
      </c>
      <c r="AM169">
        <v>0</v>
      </c>
      <c r="AN169">
        <v>0</v>
      </c>
      <c r="AO169">
        <v>0</v>
      </c>
      <c r="AP169">
        <v>0</v>
      </c>
      <c r="AQ169">
        <v>44.73</v>
      </c>
      <c r="AR169">
        <v>0</v>
      </c>
      <c r="AS169">
        <v>0</v>
      </c>
      <c r="AT169">
        <v>0</v>
      </c>
      <c r="AU169">
        <v>0</v>
      </c>
      <c r="AV169">
        <v>0</v>
      </c>
      <c r="AW169">
        <v>0</v>
      </c>
      <c r="AX169">
        <v>0</v>
      </c>
      <c r="AY169">
        <v>0</v>
      </c>
      <c r="AZ169">
        <v>0</v>
      </c>
      <c r="BA169">
        <v>0</v>
      </c>
      <c r="BB169">
        <v>0</v>
      </c>
      <c r="BC169">
        <v>0</v>
      </c>
      <c r="BD169">
        <v>0</v>
      </c>
      <c r="BE169">
        <v>0</v>
      </c>
      <c r="BF169">
        <v>0</v>
      </c>
      <c r="BG169">
        <v>0</v>
      </c>
      <c r="BH169">
        <v>1</v>
      </c>
      <c r="BI169">
        <v>1</v>
      </c>
      <c r="BJ169">
        <v>0.2</v>
      </c>
      <c r="BK169">
        <v>1</v>
      </c>
      <c r="BL169">
        <v>138.88999999999999</v>
      </c>
      <c r="BM169">
        <v>20.83</v>
      </c>
      <c r="BN169">
        <v>159.72</v>
      </c>
      <c r="BO169">
        <v>159.72</v>
      </c>
      <c r="BQ169" t="s">
        <v>283</v>
      </c>
      <c r="BR169" t="s">
        <v>316</v>
      </c>
      <c r="BS169" t="s">
        <v>97</v>
      </c>
      <c r="BY169">
        <v>1200</v>
      </c>
      <c r="BZ169" t="s">
        <v>209</v>
      </c>
      <c r="CC169" t="s">
        <v>217</v>
      </c>
      <c r="CD169">
        <v>9460</v>
      </c>
      <c r="CE169" t="s">
        <v>89</v>
      </c>
      <c r="CI169">
        <v>1</v>
      </c>
      <c r="CJ169" t="s">
        <v>97</v>
      </c>
      <c r="CK169">
        <v>23</v>
      </c>
      <c r="CL169" t="s">
        <v>90</v>
      </c>
    </row>
    <row r="170" spans="1:90" x14ac:dyDescent="0.3">
      <c r="A170" t="s">
        <v>72</v>
      </c>
      <c r="B170" t="s">
        <v>73</v>
      </c>
      <c r="C170" t="s">
        <v>74</v>
      </c>
      <c r="E170" t="str">
        <f>"009944588890"</f>
        <v>009944588890</v>
      </c>
      <c r="F170" s="3">
        <v>45884</v>
      </c>
      <c r="G170">
        <v>202605</v>
      </c>
      <c r="H170" t="s">
        <v>75</v>
      </c>
      <c r="I170" t="s">
        <v>76</v>
      </c>
      <c r="J170" t="s">
        <v>77</v>
      </c>
      <c r="K170" t="s">
        <v>78</v>
      </c>
      <c r="L170" t="s">
        <v>190</v>
      </c>
      <c r="M170" t="s">
        <v>191</v>
      </c>
      <c r="N170" t="s">
        <v>77</v>
      </c>
      <c r="O170" t="s">
        <v>205</v>
      </c>
      <c r="P170" t="str">
        <f t="shared" si="6"/>
        <v xml:space="preserve">STORES                        </v>
      </c>
      <c r="Q170">
        <v>0</v>
      </c>
      <c r="R170">
        <v>0</v>
      </c>
      <c r="S170">
        <v>0</v>
      </c>
      <c r="T170">
        <v>0</v>
      </c>
      <c r="U170">
        <v>0</v>
      </c>
      <c r="V170">
        <v>0</v>
      </c>
      <c r="W170">
        <v>0</v>
      </c>
      <c r="X170">
        <v>0</v>
      </c>
      <c r="Y170">
        <v>0</v>
      </c>
      <c r="Z170">
        <v>0</v>
      </c>
      <c r="AA170">
        <v>0</v>
      </c>
      <c r="AB170">
        <v>0</v>
      </c>
      <c r="AC170">
        <v>0</v>
      </c>
      <c r="AD170">
        <v>0</v>
      </c>
      <c r="AE170">
        <v>0</v>
      </c>
      <c r="AF170">
        <v>0</v>
      </c>
      <c r="AG170">
        <v>0</v>
      </c>
      <c r="AH170">
        <v>0</v>
      </c>
      <c r="AI170">
        <v>0</v>
      </c>
      <c r="AJ170">
        <v>0</v>
      </c>
      <c r="AK170">
        <v>0</v>
      </c>
      <c r="AL170">
        <v>0</v>
      </c>
      <c r="AM170">
        <v>0</v>
      </c>
      <c r="AN170">
        <v>0</v>
      </c>
      <c r="AO170">
        <v>0</v>
      </c>
      <c r="AP170">
        <v>0</v>
      </c>
      <c r="AQ170">
        <v>44.73</v>
      </c>
      <c r="AR170">
        <v>0</v>
      </c>
      <c r="AS170">
        <v>0</v>
      </c>
      <c r="AT170">
        <v>0</v>
      </c>
      <c r="AU170">
        <v>0</v>
      </c>
      <c r="AV170">
        <v>0</v>
      </c>
      <c r="AW170">
        <v>0</v>
      </c>
      <c r="AX170">
        <v>0</v>
      </c>
      <c r="AY170">
        <v>0</v>
      </c>
      <c r="AZ170">
        <v>0</v>
      </c>
      <c r="BA170">
        <v>0</v>
      </c>
      <c r="BB170">
        <v>0</v>
      </c>
      <c r="BC170">
        <v>0</v>
      </c>
      <c r="BD170">
        <v>0</v>
      </c>
      <c r="BE170">
        <v>0</v>
      </c>
      <c r="BF170">
        <v>0</v>
      </c>
      <c r="BG170">
        <v>0</v>
      </c>
      <c r="BH170">
        <v>1</v>
      </c>
      <c r="BI170">
        <v>1</v>
      </c>
      <c r="BJ170">
        <v>0.2</v>
      </c>
      <c r="BK170">
        <v>1</v>
      </c>
      <c r="BL170">
        <v>138.88999999999999</v>
      </c>
      <c r="BM170">
        <v>20.83</v>
      </c>
      <c r="BN170">
        <v>159.72</v>
      </c>
      <c r="BO170">
        <v>159.72</v>
      </c>
      <c r="BQ170" t="s">
        <v>192</v>
      </c>
      <c r="BR170" t="s">
        <v>316</v>
      </c>
      <c r="BS170" s="3">
        <v>45887</v>
      </c>
      <c r="BT170" s="4">
        <v>0.36249999999999999</v>
      </c>
      <c r="BU170" t="s">
        <v>412</v>
      </c>
      <c r="BV170" t="s">
        <v>86</v>
      </c>
      <c r="BY170">
        <v>1200</v>
      </c>
      <c r="BZ170" t="s">
        <v>209</v>
      </c>
      <c r="CC170" t="s">
        <v>191</v>
      </c>
      <c r="CD170">
        <v>2570</v>
      </c>
      <c r="CE170" t="s">
        <v>89</v>
      </c>
      <c r="CI170">
        <v>1</v>
      </c>
      <c r="CJ170">
        <v>1</v>
      </c>
      <c r="CK170">
        <v>23</v>
      </c>
      <c r="CL170" t="s">
        <v>90</v>
      </c>
    </row>
    <row r="171" spans="1:90" x14ac:dyDescent="0.3">
      <c r="A171" t="s">
        <v>72</v>
      </c>
      <c r="B171" t="s">
        <v>73</v>
      </c>
      <c r="C171" t="s">
        <v>74</v>
      </c>
      <c r="E171" t="str">
        <f>"009944588889"</f>
        <v>009944588889</v>
      </c>
      <c r="F171" s="3">
        <v>45884</v>
      </c>
      <c r="G171">
        <v>202605</v>
      </c>
      <c r="H171" t="s">
        <v>75</v>
      </c>
      <c r="I171" t="s">
        <v>76</v>
      </c>
      <c r="J171" t="s">
        <v>77</v>
      </c>
      <c r="K171" t="s">
        <v>78</v>
      </c>
      <c r="L171" t="s">
        <v>299</v>
      </c>
      <c r="M171" t="s">
        <v>300</v>
      </c>
      <c r="N171" t="s">
        <v>77</v>
      </c>
      <c r="O171" t="s">
        <v>205</v>
      </c>
      <c r="P171" t="str">
        <f t="shared" si="6"/>
        <v xml:space="preserve">STORES                        </v>
      </c>
      <c r="Q171">
        <v>0</v>
      </c>
      <c r="R171">
        <v>0</v>
      </c>
      <c r="S171">
        <v>0</v>
      </c>
      <c r="T171">
        <v>0</v>
      </c>
      <c r="U171">
        <v>0</v>
      </c>
      <c r="V171">
        <v>0</v>
      </c>
      <c r="W171">
        <v>0</v>
      </c>
      <c r="X171">
        <v>0</v>
      </c>
      <c r="Y171">
        <v>0</v>
      </c>
      <c r="Z171">
        <v>0</v>
      </c>
      <c r="AA171">
        <v>0</v>
      </c>
      <c r="AB171">
        <v>0</v>
      </c>
      <c r="AC171">
        <v>0</v>
      </c>
      <c r="AD171">
        <v>0</v>
      </c>
      <c r="AE171">
        <v>0</v>
      </c>
      <c r="AF171">
        <v>0</v>
      </c>
      <c r="AG171">
        <v>0</v>
      </c>
      <c r="AH171">
        <v>0</v>
      </c>
      <c r="AI171">
        <v>0</v>
      </c>
      <c r="AJ171">
        <v>0</v>
      </c>
      <c r="AK171">
        <v>0</v>
      </c>
      <c r="AL171">
        <v>0</v>
      </c>
      <c r="AM171">
        <v>0</v>
      </c>
      <c r="AN171">
        <v>0</v>
      </c>
      <c r="AO171">
        <v>0</v>
      </c>
      <c r="AP171">
        <v>0</v>
      </c>
      <c r="AQ171">
        <v>44.73</v>
      </c>
      <c r="AR171">
        <v>0</v>
      </c>
      <c r="AS171">
        <v>0</v>
      </c>
      <c r="AT171">
        <v>0</v>
      </c>
      <c r="AU171">
        <v>0</v>
      </c>
      <c r="AV171">
        <v>0</v>
      </c>
      <c r="AW171">
        <v>16.739999999999998</v>
      </c>
      <c r="AX171">
        <v>0</v>
      </c>
      <c r="AY171">
        <v>0</v>
      </c>
      <c r="AZ171">
        <v>0</v>
      </c>
      <c r="BA171">
        <v>0</v>
      </c>
      <c r="BB171">
        <v>0</v>
      </c>
      <c r="BC171">
        <v>0</v>
      </c>
      <c r="BD171">
        <v>0</v>
      </c>
      <c r="BE171">
        <v>0</v>
      </c>
      <c r="BF171">
        <v>0</v>
      </c>
      <c r="BG171">
        <v>0</v>
      </c>
      <c r="BH171">
        <v>1</v>
      </c>
      <c r="BI171">
        <v>1</v>
      </c>
      <c r="BJ171">
        <v>0.1</v>
      </c>
      <c r="BK171">
        <v>1</v>
      </c>
      <c r="BL171">
        <v>155.63</v>
      </c>
      <c r="BM171">
        <v>23.34</v>
      </c>
      <c r="BN171">
        <v>178.97</v>
      </c>
      <c r="BO171">
        <v>178.97</v>
      </c>
      <c r="BQ171" t="s">
        <v>401</v>
      </c>
      <c r="BR171" t="s">
        <v>316</v>
      </c>
      <c r="BS171" t="s">
        <v>97</v>
      </c>
      <c r="BY171">
        <v>400</v>
      </c>
      <c r="BZ171" t="s">
        <v>315</v>
      </c>
      <c r="CC171" t="s">
        <v>300</v>
      </c>
      <c r="CD171">
        <v>2745</v>
      </c>
      <c r="CE171" t="s">
        <v>89</v>
      </c>
      <c r="CI171">
        <v>1</v>
      </c>
      <c r="CJ171" t="s">
        <v>97</v>
      </c>
      <c r="CK171">
        <v>23</v>
      </c>
      <c r="CL171" t="s">
        <v>90</v>
      </c>
    </row>
    <row r="172" spans="1:90" x14ac:dyDescent="0.3">
      <c r="A172" t="s">
        <v>72</v>
      </c>
      <c r="B172" t="s">
        <v>73</v>
      </c>
      <c r="C172" t="s">
        <v>74</v>
      </c>
      <c r="E172" t="str">
        <f>"009942122801"</f>
        <v>009942122801</v>
      </c>
      <c r="F172" s="3">
        <v>45884</v>
      </c>
      <c r="G172">
        <v>202605</v>
      </c>
      <c r="H172" t="s">
        <v>91</v>
      </c>
      <c r="I172" t="s">
        <v>92</v>
      </c>
      <c r="J172" t="s">
        <v>413</v>
      </c>
      <c r="K172" t="s">
        <v>78</v>
      </c>
      <c r="L172" t="s">
        <v>98</v>
      </c>
      <c r="M172" t="s">
        <v>99</v>
      </c>
      <c r="N172" t="s">
        <v>414</v>
      </c>
      <c r="O172" t="s">
        <v>82</v>
      </c>
      <c r="P172" t="str">
        <f>"                              "</f>
        <v xml:space="preserve">                              </v>
      </c>
      <c r="Q172">
        <v>0</v>
      </c>
      <c r="R172">
        <v>0</v>
      </c>
      <c r="S172">
        <v>0</v>
      </c>
      <c r="T172">
        <v>0</v>
      </c>
      <c r="U172">
        <v>0</v>
      </c>
      <c r="V172">
        <v>0</v>
      </c>
      <c r="W172">
        <v>0</v>
      </c>
      <c r="X172">
        <v>0</v>
      </c>
      <c r="Y172">
        <v>0</v>
      </c>
      <c r="Z172">
        <v>0</v>
      </c>
      <c r="AA172">
        <v>0</v>
      </c>
      <c r="AB172">
        <v>0</v>
      </c>
      <c r="AC172">
        <v>0</v>
      </c>
      <c r="AD172">
        <v>0</v>
      </c>
      <c r="AE172">
        <v>0</v>
      </c>
      <c r="AF172">
        <v>0</v>
      </c>
      <c r="AG172">
        <v>5.87</v>
      </c>
      <c r="AH172">
        <v>0</v>
      </c>
      <c r="AI172">
        <v>0</v>
      </c>
      <c r="AJ172">
        <v>0</v>
      </c>
      <c r="AK172">
        <v>0</v>
      </c>
      <c r="AL172">
        <v>0</v>
      </c>
      <c r="AM172">
        <v>0</v>
      </c>
      <c r="AN172">
        <v>0</v>
      </c>
      <c r="AO172">
        <v>0</v>
      </c>
      <c r="AP172">
        <v>0</v>
      </c>
      <c r="AQ172">
        <v>144.16</v>
      </c>
      <c r="AR172">
        <v>0</v>
      </c>
      <c r="AS172">
        <v>0</v>
      </c>
      <c r="AT172">
        <v>0</v>
      </c>
      <c r="AU172">
        <v>0</v>
      </c>
      <c r="AV172">
        <v>0</v>
      </c>
      <c r="AW172">
        <v>0</v>
      </c>
      <c r="AX172">
        <v>0</v>
      </c>
      <c r="AY172">
        <v>0</v>
      </c>
      <c r="AZ172">
        <v>0</v>
      </c>
      <c r="BA172">
        <v>0</v>
      </c>
      <c r="BB172">
        <v>0</v>
      </c>
      <c r="BC172">
        <v>0</v>
      </c>
      <c r="BD172">
        <v>0</v>
      </c>
      <c r="BE172">
        <v>0</v>
      </c>
      <c r="BF172">
        <v>0</v>
      </c>
      <c r="BG172">
        <v>0</v>
      </c>
      <c r="BH172">
        <v>2</v>
      </c>
      <c r="BI172">
        <v>46</v>
      </c>
      <c r="BJ172">
        <v>68.400000000000006</v>
      </c>
      <c r="BK172">
        <v>69</v>
      </c>
      <c r="BL172">
        <v>453.53</v>
      </c>
      <c r="BM172">
        <v>68.03</v>
      </c>
      <c r="BN172">
        <v>521.55999999999995</v>
      </c>
      <c r="BO172">
        <v>521.55999999999995</v>
      </c>
      <c r="BQ172" t="s">
        <v>415</v>
      </c>
      <c r="BR172" t="s">
        <v>110</v>
      </c>
      <c r="BS172" s="3">
        <v>45887</v>
      </c>
      <c r="BT172" s="4">
        <v>0.41319444444444442</v>
      </c>
      <c r="BU172" t="s">
        <v>101</v>
      </c>
      <c r="BV172" t="s">
        <v>86</v>
      </c>
      <c r="BY172">
        <v>342132</v>
      </c>
      <c r="BZ172" t="s">
        <v>127</v>
      </c>
      <c r="CC172" t="s">
        <v>99</v>
      </c>
      <c r="CD172">
        <v>2196</v>
      </c>
      <c r="CE172" t="s">
        <v>97</v>
      </c>
      <c r="CF172" s="3">
        <v>45888</v>
      </c>
      <c r="CI172">
        <v>3</v>
      </c>
      <c r="CJ172">
        <v>1</v>
      </c>
      <c r="CK172">
        <v>41</v>
      </c>
      <c r="CL172" t="s">
        <v>90</v>
      </c>
    </row>
    <row r="173" spans="1:90" x14ac:dyDescent="0.3">
      <c r="A173" t="s">
        <v>72</v>
      </c>
      <c r="B173" t="s">
        <v>73</v>
      </c>
      <c r="C173" t="s">
        <v>74</v>
      </c>
      <c r="E173" t="str">
        <f>"009942537428"</f>
        <v>009942537428</v>
      </c>
      <c r="F173" s="3">
        <v>45887</v>
      </c>
      <c r="G173">
        <v>202605</v>
      </c>
      <c r="H173" t="s">
        <v>392</v>
      </c>
      <c r="I173" t="s">
        <v>393</v>
      </c>
      <c r="J173" t="s">
        <v>77</v>
      </c>
      <c r="K173" t="s">
        <v>78</v>
      </c>
      <c r="L173" t="s">
        <v>416</v>
      </c>
      <c r="M173" t="s">
        <v>417</v>
      </c>
      <c r="N173" t="s">
        <v>418</v>
      </c>
      <c r="O173" t="s">
        <v>82</v>
      </c>
      <c r="P173" t="str">
        <f>"ATMSOORKA                     "</f>
        <v xml:space="preserve">ATMSOORKA                     </v>
      </c>
      <c r="Q173">
        <v>0</v>
      </c>
      <c r="R173">
        <v>0</v>
      </c>
      <c r="S173">
        <v>0</v>
      </c>
      <c r="T173">
        <v>0</v>
      </c>
      <c r="U173">
        <v>0</v>
      </c>
      <c r="V173">
        <v>0</v>
      </c>
      <c r="W173">
        <v>0</v>
      </c>
      <c r="X173">
        <v>0</v>
      </c>
      <c r="Y173">
        <v>0</v>
      </c>
      <c r="Z173">
        <v>0</v>
      </c>
      <c r="AA173">
        <v>0</v>
      </c>
      <c r="AB173">
        <v>0</v>
      </c>
      <c r="AC173">
        <v>0</v>
      </c>
      <c r="AD173">
        <v>0</v>
      </c>
      <c r="AE173">
        <v>0</v>
      </c>
      <c r="AF173">
        <v>0</v>
      </c>
      <c r="AG173">
        <v>5.87</v>
      </c>
      <c r="AH173">
        <v>0</v>
      </c>
      <c r="AI173">
        <v>0</v>
      </c>
      <c r="AJ173">
        <v>0</v>
      </c>
      <c r="AK173">
        <v>0</v>
      </c>
      <c r="AL173">
        <v>0</v>
      </c>
      <c r="AM173">
        <v>0</v>
      </c>
      <c r="AN173">
        <v>0</v>
      </c>
      <c r="AO173">
        <v>0</v>
      </c>
      <c r="AP173">
        <v>0</v>
      </c>
      <c r="AQ173">
        <v>62.96</v>
      </c>
      <c r="AR173">
        <v>0</v>
      </c>
      <c r="AS173">
        <v>0</v>
      </c>
      <c r="AT173">
        <v>0</v>
      </c>
      <c r="AU173">
        <v>0</v>
      </c>
      <c r="AV173">
        <v>0</v>
      </c>
      <c r="AW173">
        <v>0</v>
      </c>
      <c r="AX173">
        <v>0</v>
      </c>
      <c r="AY173">
        <v>0</v>
      </c>
      <c r="AZ173">
        <v>0</v>
      </c>
      <c r="BA173">
        <v>0</v>
      </c>
      <c r="BB173">
        <v>0</v>
      </c>
      <c r="BC173">
        <v>0</v>
      </c>
      <c r="BD173">
        <v>0</v>
      </c>
      <c r="BE173">
        <v>0</v>
      </c>
      <c r="BF173">
        <v>0</v>
      </c>
      <c r="BG173">
        <v>0</v>
      </c>
      <c r="BH173">
        <v>1</v>
      </c>
      <c r="BI173">
        <v>1</v>
      </c>
      <c r="BJ173">
        <v>0.2</v>
      </c>
      <c r="BK173">
        <v>1</v>
      </c>
      <c r="BL173">
        <v>201.38</v>
      </c>
      <c r="BM173">
        <v>30.21</v>
      </c>
      <c r="BN173">
        <v>231.59</v>
      </c>
      <c r="BO173">
        <v>231.59</v>
      </c>
      <c r="BQ173" t="s">
        <v>419</v>
      </c>
      <c r="BR173" t="s">
        <v>420</v>
      </c>
      <c r="BS173" t="s">
        <v>97</v>
      </c>
      <c r="BY173">
        <v>1200</v>
      </c>
      <c r="BZ173" t="s">
        <v>87</v>
      </c>
      <c r="CC173" t="s">
        <v>417</v>
      </c>
      <c r="CD173">
        <v>1682</v>
      </c>
      <c r="CE173" t="s">
        <v>342</v>
      </c>
      <c r="CI173">
        <v>3</v>
      </c>
      <c r="CJ173" t="s">
        <v>97</v>
      </c>
      <c r="CK173">
        <v>43</v>
      </c>
      <c r="CL173" t="s">
        <v>90</v>
      </c>
    </row>
    <row r="174" spans="1:90" x14ac:dyDescent="0.3">
      <c r="A174" t="s">
        <v>72</v>
      </c>
      <c r="B174" t="s">
        <v>73</v>
      </c>
      <c r="C174" t="s">
        <v>74</v>
      </c>
      <c r="E174" t="str">
        <f>"009944536232"</f>
        <v>009944536232</v>
      </c>
      <c r="F174" s="3">
        <v>45884</v>
      </c>
      <c r="G174">
        <v>202605</v>
      </c>
      <c r="H174" t="s">
        <v>75</v>
      </c>
      <c r="I174" t="s">
        <v>76</v>
      </c>
      <c r="J174" t="s">
        <v>77</v>
      </c>
      <c r="K174" t="s">
        <v>78</v>
      </c>
      <c r="L174" t="s">
        <v>113</v>
      </c>
      <c r="M174" t="s">
        <v>114</v>
      </c>
      <c r="N174" t="s">
        <v>77</v>
      </c>
      <c r="O174" t="s">
        <v>82</v>
      </c>
      <c r="P174" t="str">
        <f>"SMALL SPARES                  "</f>
        <v xml:space="preserve">SMALL SPARES                  </v>
      </c>
      <c r="Q174">
        <v>0</v>
      </c>
      <c r="R174">
        <v>0</v>
      </c>
      <c r="S174">
        <v>0</v>
      </c>
      <c r="T174">
        <v>0</v>
      </c>
      <c r="U174">
        <v>0</v>
      </c>
      <c r="V174">
        <v>0</v>
      </c>
      <c r="W174">
        <v>0</v>
      </c>
      <c r="X174">
        <v>0</v>
      </c>
      <c r="Y174">
        <v>0</v>
      </c>
      <c r="Z174">
        <v>0</v>
      </c>
      <c r="AA174">
        <v>0</v>
      </c>
      <c r="AB174">
        <v>0</v>
      </c>
      <c r="AC174">
        <v>0</v>
      </c>
      <c r="AD174">
        <v>0</v>
      </c>
      <c r="AE174">
        <v>0</v>
      </c>
      <c r="AF174">
        <v>0</v>
      </c>
      <c r="AG174">
        <v>5.87</v>
      </c>
      <c r="AH174">
        <v>0</v>
      </c>
      <c r="AI174">
        <v>0</v>
      </c>
      <c r="AJ174">
        <v>0</v>
      </c>
      <c r="AK174">
        <v>0</v>
      </c>
      <c r="AL174">
        <v>0</v>
      </c>
      <c r="AM174">
        <v>0</v>
      </c>
      <c r="AN174">
        <v>0</v>
      </c>
      <c r="AO174">
        <v>0</v>
      </c>
      <c r="AP174">
        <v>0</v>
      </c>
      <c r="AQ174">
        <v>44.64</v>
      </c>
      <c r="AR174">
        <v>0</v>
      </c>
      <c r="AS174">
        <v>0</v>
      </c>
      <c r="AT174">
        <v>0</v>
      </c>
      <c r="AU174">
        <v>0</v>
      </c>
      <c r="AV174">
        <v>0</v>
      </c>
      <c r="AW174">
        <v>0</v>
      </c>
      <c r="AX174">
        <v>0</v>
      </c>
      <c r="AY174">
        <v>0</v>
      </c>
      <c r="AZ174">
        <v>0</v>
      </c>
      <c r="BA174">
        <v>0</v>
      </c>
      <c r="BB174">
        <v>0</v>
      </c>
      <c r="BC174">
        <v>0</v>
      </c>
      <c r="BD174">
        <v>0</v>
      </c>
      <c r="BE174">
        <v>0</v>
      </c>
      <c r="BF174">
        <v>0</v>
      </c>
      <c r="BG174">
        <v>0</v>
      </c>
      <c r="BH174">
        <v>1</v>
      </c>
      <c r="BI174">
        <v>1</v>
      </c>
      <c r="BJ174">
        <v>0.2</v>
      </c>
      <c r="BK174">
        <v>1</v>
      </c>
      <c r="BL174">
        <v>144.49</v>
      </c>
      <c r="BM174">
        <v>21.67</v>
      </c>
      <c r="BN174">
        <v>166.16</v>
      </c>
      <c r="BO174">
        <v>166.16</v>
      </c>
      <c r="BQ174" t="s">
        <v>108</v>
      </c>
      <c r="BR174" t="s">
        <v>108</v>
      </c>
      <c r="BS174" t="s">
        <v>97</v>
      </c>
      <c r="BY174">
        <v>1200</v>
      </c>
      <c r="BZ174" t="s">
        <v>87</v>
      </c>
      <c r="CC174" t="s">
        <v>114</v>
      </c>
      <c r="CD174">
        <v>6045</v>
      </c>
      <c r="CE174" t="s">
        <v>89</v>
      </c>
      <c r="CI174">
        <v>3</v>
      </c>
      <c r="CJ174" t="s">
        <v>97</v>
      </c>
      <c r="CK174">
        <v>41</v>
      </c>
      <c r="CL174" t="s">
        <v>90</v>
      </c>
    </row>
    <row r="175" spans="1:90" x14ac:dyDescent="0.3">
      <c r="A175" t="s">
        <v>72</v>
      </c>
      <c r="B175" t="s">
        <v>73</v>
      </c>
      <c r="C175" t="s">
        <v>74</v>
      </c>
      <c r="E175" t="str">
        <f>"009942715411"</f>
        <v>009942715411</v>
      </c>
      <c r="F175" s="3">
        <v>45887</v>
      </c>
      <c r="G175">
        <v>202605</v>
      </c>
      <c r="H175" t="s">
        <v>119</v>
      </c>
      <c r="I175" t="s">
        <v>120</v>
      </c>
      <c r="J175" t="s">
        <v>77</v>
      </c>
      <c r="K175" t="s">
        <v>78</v>
      </c>
      <c r="L175" t="s">
        <v>416</v>
      </c>
      <c r="M175" t="s">
        <v>417</v>
      </c>
      <c r="N175" t="s">
        <v>421</v>
      </c>
      <c r="O175" t="s">
        <v>82</v>
      </c>
      <c r="P175" t="str">
        <f>"                              "</f>
        <v xml:space="preserve">                              </v>
      </c>
      <c r="Q175">
        <v>0</v>
      </c>
      <c r="R175">
        <v>0</v>
      </c>
      <c r="S175">
        <v>0</v>
      </c>
      <c r="T175">
        <v>0</v>
      </c>
      <c r="U175">
        <v>0</v>
      </c>
      <c r="V175">
        <v>0</v>
      </c>
      <c r="W175">
        <v>0</v>
      </c>
      <c r="X175">
        <v>0</v>
      </c>
      <c r="Y175">
        <v>0</v>
      </c>
      <c r="Z175">
        <v>0</v>
      </c>
      <c r="AA175">
        <v>0</v>
      </c>
      <c r="AB175">
        <v>0</v>
      </c>
      <c r="AC175">
        <v>0</v>
      </c>
      <c r="AD175">
        <v>0</v>
      </c>
      <c r="AE175">
        <v>0</v>
      </c>
      <c r="AF175">
        <v>0</v>
      </c>
      <c r="AG175">
        <v>5.87</v>
      </c>
      <c r="AH175">
        <v>0</v>
      </c>
      <c r="AI175">
        <v>0</v>
      </c>
      <c r="AJ175">
        <v>0</v>
      </c>
      <c r="AK175">
        <v>0</v>
      </c>
      <c r="AL175">
        <v>0</v>
      </c>
      <c r="AM175">
        <v>0</v>
      </c>
      <c r="AN175">
        <v>0</v>
      </c>
      <c r="AO175">
        <v>0</v>
      </c>
      <c r="AP175">
        <v>0</v>
      </c>
      <c r="AQ175">
        <v>44.64</v>
      </c>
      <c r="AR175">
        <v>0</v>
      </c>
      <c r="AS175">
        <v>0</v>
      </c>
      <c r="AT175">
        <v>0</v>
      </c>
      <c r="AU175">
        <v>0</v>
      </c>
      <c r="AV175">
        <v>0</v>
      </c>
      <c r="AW175">
        <v>0</v>
      </c>
      <c r="AX175">
        <v>0</v>
      </c>
      <c r="AY175">
        <v>0</v>
      </c>
      <c r="AZ175">
        <v>0</v>
      </c>
      <c r="BA175">
        <v>0</v>
      </c>
      <c r="BB175">
        <v>0</v>
      </c>
      <c r="BC175">
        <v>0</v>
      </c>
      <c r="BD175">
        <v>0</v>
      </c>
      <c r="BE175">
        <v>0</v>
      </c>
      <c r="BF175">
        <v>0</v>
      </c>
      <c r="BG175">
        <v>0</v>
      </c>
      <c r="BH175">
        <v>1</v>
      </c>
      <c r="BI175">
        <v>1</v>
      </c>
      <c r="BJ175">
        <v>0.2</v>
      </c>
      <c r="BK175">
        <v>1</v>
      </c>
      <c r="BL175">
        <v>144.49</v>
      </c>
      <c r="BM175">
        <v>21.67</v>
      </c>
      <c r="BN175">
        <v>166.16</v>
      </c>
      <c r="BO175">
        <v>166.16</v>
      </c>
      <c r="BQ175" t="s">
        <v>422</v>
      </c>
      <c r="BR175" t="s">
        <v>137</v>
      </c>
      <c r="BS175" t="s">
        <v>97</v>
      </c>
      <c r="BY175">
        <v>1200</v>
      </c>
      <c r="BZ175" t="s">
        <v>87</v>
      </c>
      <c r="CC175" t="s">
        <v>417</v>
      </c>
      <c r="CD175">
        <v>1684</v>
      </c>
      <c r="CE175" t="s">
        <v>97</v>
      </c>
      <c r="CI175">
        <v>1</v>
      </c>
      <c r="CJ175" t="s">
        <v>97</v>
      </c>
      <c r="CK175">
        <v>41</v>
      </c>
      <c r="CL175" t="s">
        <v>90</v>
      </c>
    </row>
    <row r="176" spans="1:90" x14ac:dyDescent="0.3">
      <c r="A176" t="s">
        <v>72</v>
      </c>
      <c r="B176" t="s">
        <v>73</v>
      </c>
      <c r="C176" t="s">
        <v>74</v>
      </c>
      <c r="E176" t="str">
        <f>"080011598287"</f>
        <v>080011598287</v>
      </c>
      <c r="F176" s="3">
        <v>45887</v>
      </c>
      <c r="G176">
        <v>202605</v>
      </c>
      <c r="H176" t="s">
        <v>158</v>
      </c>
      <c r="I176" t="s">
        <v>159</v>
      </c>
      <c r="J176" t="s">
        <v>347</v>
      </c>
      <c r="K176" t="s">
        <v>78</v>
      </c>
      <c r="L176" t="s">
        <v>79</v>
      </c>
      <c r="M176" t="s">
        <v>80</v>
      </c>
      <c r="N176" t="s">
        <v>354</v>
      </c>
      <c r="O176" t="s">
        <v>205</v>
      </c>
      <c r="P176" t="str">
        <f>"Locks                         "</f>
        <v xml:space="preserve">Locks                         </v>
      </c>
      <c r="Q176">
        <v>0</v>
      </c>
      <c r="R176">
        <v>0</v>
      </c>
      <c r="S176">
        <v>0</v>
      </c>
      <c r="T176">
        <v>0</v>
      </c>
      <c r="U176">
        <v>0</v>
      </c>
      <c r="V176">
        <v>0</v>
      </c>
      <c r="W176">
        <v>0</v>
      </c>
      <c r="X176">
        <v>0</v>
      </c>
      <c r="Y176">
        <v>0</v>
      </c>
      <c r="Z176">
        <v>0</v>
      </c>
      <c r="AA176">
        <v>0</v>
      </c>
      <c r="AB176">
        <v>0</v>
      </c>
      <c r="AC176">
        <v>0</v>
      </c>
      <c r="AD176">
        <v>0</v>
      </c>
      <c r="AE176">
        <v>0</v>
      </c>
      <c r="AF176">
        <v>0</v>
      </c>
      <c r="AG176">
        <v>0</v>
      </c>
      <c r="AH176">
        <v>0</v>
      </c>
      <c r="AI176">
        <v>0</v>
      </c>
      <c r="AJ176">
        <v>0</v>
      </c>
      <c r="AK176">
        <v>0</v>
      </c>
      <c r="AL176">
        <v>0</v>
      </c>
      <c r="AM176">
        <v>0</v>
      </c>
      <c r="AN176">
        <v>0</v>
      </c>
      <c r="AO176">
        <v>0</v>
      </c>
      <c r="AP176">
        <v>0</v>
      </c>
      <c r="AQ176">
        <v>23.09</v>
      </c>
      <c r="AR176">
        <v>0</v>
      </c>
      <c r="AS176">
        <v>0</v>
      </c>
      <c r="AT176">
        <v>0</v>
      </c>
      <c r="AU176">
        <v>0</v>
      </c>
      <c r="AV176">
        <v>0</v>
      </c>
      <c r="AW176">
        <v>0</v>
      </c>
      <c r="AX176">
        <v>0</v>
      </c>
      <c r="AY176">
        <v>0</v>
      </c>
      <c r="AZ176">
        <v>0</v>
      </c>
      <c r="BA176">
        <v>0</v>
      </c>
      <c r="BB176">
        <v>0</v>
      </c>
      <c r="BC176">
        <v>0</v>
      </c>
      <c r="BD176">
        <v>0</v>
      </c>
      <c r="BE176">
        <v>0</v>
      </c>
      <c r="BF176">
        <v>0</v>
      </c>
      <c r="BG176">
        <v>0</v>
      </c>
      <c r="BH176">
        <v>1</v>
      </c>
      <c r="BI176">
        <v>1</v>
      </c>
      <c r="BJ176">
        <v>1.2</v>
      </c>
      <c r="BK176">
        <v>1.5</v>
      </c>
      <c r="BL176">
        <v>71.69</v>
      </c>
      <c r="BM176">
        <v>10.75</v>
      </c>
      <c r="BN176">
        <v>82.44</v>
      </c>
      <c r="BO176">
        <v>82.44</v>
      </c>
      <c r="BP176" t="s">
        <v>423</v>
      </c>
      <c r="BQ176" t="s">
        <v>355</v>
      </c>
      <c r="BR176" t="s">
        <v>351</v>
      </c>
      <c r="BS176" t="s">
        <v>97</v>
      </c>
      <c r="BY176">
        <v>6000</v>
      </c>
      <c r="BZ176" t="s">
        <v>209</v>
      </c>
      <c r="CC176" t="s">
        <v>80</v>
      </c>
      <c r="CD176">
        <v>7569</v>
      </c>
      <c r="CE176" t="s">
        <v>353</v>
      </c>
      <c r="CI176">
        <v>1</v>
      </c>
      <c r="CJ176" t="s">
        <v>97</v>
      </c>
      <c r="CK176">
        <v>21</v>
      </c>
      <c r="CL176" t="s">
        <v>90</v>
      </c>
    </row>
    <row r="177" spans="1:90" x14ac:dyDescent="0.3">
      <c r="A177" t="s">
        <v>72</v>
      </c>
      <c r="B177" t="s">
        <v>73</v>
      </c>
      <c r="C177" t="s">
        <v>74</v>
      </c>
      <c r="E177" t="str">
        <f>"080011598475"</f>
        <v>080011598475</v>
      </c>
      <c r="F177" s="3">
        <v>45887</v>
      </c>
      <c r="G177">
        <v>202605</v>
      </c>
      <c r="H177" t="s">
        <v>158</v>
      </c>
      <c r="I177" t="s">
        <v>159</v>
      </c>
      <c r="J177" t="s">
        <v>347</v>
      </c>
      <c r="K177" t="s">
        <v>78</v>
      </c>
      <c r="L177" t="s">
        <v>113</v>
      </c>
      <c r="M177" t="s">
        <v>114</v>
      </c>
      <c r="N177" t="s">
        <v>348</v>
      </c>
      <c r="O177" t="s">
        <v>205</v>
      </c>
      <c r="P177" t="str">
        <f>"Locks                         "</f>
        <v xml:space="preserve">Locks                         </v>
      </c>
      <c r="Q177">
        <v>0</v>
      </c>
      <c r="R177">
        <v>0</v>
      </c>
      <c r="S177">
        <v>0</v>
      </c>
      <c r="T177">
        <v>0</v>
      </c>
      <c r="U177">
        <v>0</v>
      </c>
      <c r="V177">
        <v>0</v>
      </c>
      <c r="W177">
        <v>0</v>
      </c>
      <c r="X177">
        <v>0</v>
      </c>
      <c r="Y177">
        <v>0</v>
      </c>
      <c r="Z177">
        <v>0</v>
      </c>
      <c r="AA177">
        <v>0</v>
      </c>
      <c r="AB177">
        <v>0</v>
      </c>
      <c r="AC177">
        <v>0</v>
      </c>
      <c r="AD177">
        <v>0</v>
      </c>
      <c r="AE177">
        <v>0</v>
      </c>
      <c r="AF177">
        <v>0</v>
      </c>
      <c r="AG177">
        <v>0</v>
      </c>
      <c r="AH177">
        <v>0</v>
      </c>
      <c r="AI177">
        <v>0</v>
      </c>
      <c r="AJ177">
        <v>0</v>
      </c>
      <c r="AK177">
        <v>0</v>
      </c>
      <c r="AL177">
        <v>0</v>
      </c>
      <c r="AM177">
        <v>0</v>
      </c>
      <c r="AN177">
        <v>0</v>
      </c>
      <c r="AO177">
        <v>0</v>
      </c>
      <c r="AP177">
        <v>0</v>
      </c>
      <c r="AQ177">
        <v>34.619999999999997</v>
      </c>
      <c r="AR177">
        <v>0</v>
      </c>
      <c r="AS177">
        <v>0</v>
      </c>
      <c r="AT177">
        <v>0</v>
      </c>
      <c r="AU177">
        <v>0</v>
      </c>
      <c r="AV177">
        <v>0</v>
      </c>
      <c r="AW177">
        <v>0</v>
      </c>
      <c r="AX177">
        <v>0</v>
      </c>
      <c r="AY177">
        <v>0</v>
      </c>
      <c r="AZ177">
        <v>0</v>
      </c>
      <c r="BA177">
        <v>0</v>
      </c>
      <c r="BB177">
        <v>0</v>
      </c>
      <c r="BC177">
        <v>0</v>
      </c>
      <c r="BD177">
        <v>0</v>
      </c>
      <c r="BE177">
        <v>0</v>
      </c>
      <c r="BF177">
        <v>0</v>
      </c>
      <c r="BG177">
        <v>0</v>
      </c>
      <c r="BH177">
        <v>1</v>
      </c>
      <c r="BI177">
        <v>1.1000000000000001</v>
      </c>
      <c r="BJ177">
        <v>2.7</v>
      </c>
      <c r="BK177">
        <v>3</v>
      </c>
      <c r="BL177">
        <v>107.5</v>
      </c>
      <c r="BM177">
        <v>16.13</v>
      </c>
      <c r="BN177">
        <v>123.63</v>
      </c>
      <c r="BO177">
        <v>123.63</v>
      </c>
      <c r="BP177" t="s">
        <v>424</v>
      </c>
      <c r="BQ177" t="s">
        <v>350</v>
      </c>
      <c r="BR177" t="s">
        <v>351</v>
      </c>
      <c r="BS177" s="3">
        <v>45888</v>
      </c>
      <c r="BT177" s="4">
        <v>0.34791666666666665</v>
      </c>
      <c r="BU177" t="s">
        <v>425</v>
      </c>
      <c r="BV177" t="s">
        <v>86</v>
      </c>
      <c r="BY177">
        <v>13440</v>
      </c>
      <c r="BZ177" t="s">
        <v>209</v>
      </c>
      <c r="CA177" t="s">
        <v>352</v>
      </c>
      <c r="CC177" t="s">
        <v>114</v>
      </c>
      <c r="CD177">
        <v>6001</v>
      </c>
      <c r="CE177" t="s">
        <v>353</v>
      </c>
      <c r="CI177">
        <v>1</v>
      </c>
      <c r="CJ177">
        <v>1</v>
      </c>
      <c r="CK177">
        <v>21</v>
      </c>
      <c r="CL177" t="s">
        <v>90</v>
      </c>
    </row>
    <row r="178" spans="1:90" x14ac:dyDescent="0.3">
      <c r="A178" t="s">
        <v>72</v>
      </c>
      <c r="B178" t="s">
        <v>73</v>
      </c>
      <c r="C178" t="s">
        <v>74</v>
      </c>
      <c r="E178" t="str">
        <f>"009944974162"</f>
        <v>009944974162</v>
      </c>
      <c r="F178" s="3">
        <v>45887</v>
      </c>
      <c r="G178">
        <v>202605</v>
      </c>
      <c r="H178" t="s">
        <v>75</v>
      </c>
      <c r="I178" t="s">
        <v>76</v>
      </c>
      <c r="J178" t="s">
        <v>77</v>
      </c>
      <c r="K178" t="s">
        <v>78</v>
      </c>
      <c r="L178" t="s">
        <v>102</v>
      </c>
      <c r="M178" t="s">
        <v>103</v>
      </c>
      <c r="N178" t="s">
        <v>344</v>
      </c>
      <c r="O178" t="s">
        <v>205</v>
      </c>
      <c r="P178" t="str">
        <f>"LOCKS                         "</f>
        <v xml:space="preserve">LOCKS                         </v>
      </c>
      <c r="Q178">
        <v>0</v>
      </c>
      <c r="R178">
        <v>0</v>
      </c>
      <c r="S178">
        <v>0</v>
      </c>
      <c r="T178">
        <v>0</v>
      </c>
      <c r="U178">
        <v>0</v>
      </c>
      <c r="V178">
        <v>0</v>
      </c>
      <c r="W178">
        <v>0</v>
      </c>
      <c r="X178">
        <v>0</v>
      </c>
      <c r="Y178">
        <v>0</v>
      </c>
      <c r="Z178">
        <v>0</v>
      </c>
      <c r="AA178">
        <v>0</v>
      </c>
      <c r="AB178">
        <v>0</v>
      </c>
      <c r="AC178">
        <v>0</v>
      </c>
      <c r="AD178">
        <v>0</v>
      </c>
      <c r="AE178">
        <v>0</v>
      </c>
      <c r="AF178">
        <v>0</v>
      </c>
      <c r="AG178">
        <v>0</v>
      </c>
      <c r="AH178">
        <v>0</v>
      </c>
      <c r="AI178">
        <v>0</v>
      </c>
      <c r="AJ178">
        <v>0</v>
      </c>
      <c r="AK178">
        <v>0</v>
      </c>
      <c r="AL178">
        <v>0</v>
      </c>
      <c r="AM178">
        <v>0</v>
      </c>
      <c r="AN178">
        <v>0</v>
      </c>
      <c r="AO178">
        <v>0</v>
      </c>
      <c r="AP178">
        <v>0</v>
      </c>
      <c r="AQ178">
        <v>46.15</v>
      </c>
      <c r="AR178">
        <v>0</v>
      </c>
      <c r="AS178">
        <v>0</v>
      </c>
      <c r="AT178">
        <v>0</v>
      </c>
      <c r="AU178">
        <v>0</v>
      </c>
      <c r="AV178">
        <v>0</v>
      </c>
      <c r="AW178">
        <v>0</v>
      </c>
      <c r="AX178">
        <v>0</v>
      </c>
      <c r="AY178">
        <v>0</v>
      </c>
      <c r="AZ178">
        <v>0</v>
      </c>
      <c r="BA178">
        <v>0</v>
      </c>
      <c r="BB178">
        <v>0</v>
      </c>
      <c r="BC178">
        <v>0</v>
      </c>
      <c r="BD178">
        <v>0</v>
      </c>
      <c r="BE178">
        <v>0</v>
      </c>
      <c r="BF178">
        <v>0</v>
      </c>
      <c r="BG178">
        <v>0</v>
      </c>
      <c r="BH178">
        <v>1</v>
      </c>
      <c r="BI178">
        <v>2</v>
      </c>
      <c r="BJ178">
        <v>3.6</v>
      </c>
      <c r="BK178">
        <v>4</v>
      </c>
      <c r="BL178">
        <v>143.31</v>
      </c>
      <c r="BM178">
        <v>21.5</v>
      </c>
      <c r="BN178">
        <v>164.81</v>
      </c>
      <c r="BO178">
        <v>164.81</v>
      </c>
      <c r="BQ178" t="s">
        <v>104</v>
      </c>
      <c r="BR178" t="s">
        <v>105</v>
      </c>
      <c r="BS178" s="3">
        <v>45888</v>
      </c>
      <c r="BT178" s="4">
        <v>0.38541666666666669</v>
      </c>
      <c r="BU178" t="s">
        <v>248</v>
      </c>
      <c r="BV178" t="s">
        <v>86</v>
      </c>
      <c r="BY178">
        <v>18000</v>
      </c>
      <c r="BZ178" t="s">
        <v>209</v>
      </c>
      <c r="CA178" t="s">
        <v>251</v>
      </c>
      <c r="CC178" t="s">
        <v>103</v>
      </c>
      <c r="CD178">
        <v>4017</v>
      </c>
      <c r="CE178" t="s">
        <v>89</v>
      </c>
      <c r="CI178">
        <v>1</v>
      </c>
      <c r="CJ178">
        <v>1</v>
      </c>
      <c r="CK178">
        <v>21</v>
      </c>
      <c r="CL178" t="s">
        <v>90</v>
      </c>
    </row>
    <row r="179" spans="1:90" x14ac:dyDescent="0.3">
      <c r="A179" t="s">
        <v>72</v>
      </c>
      <c r="B179" t="s">
        <v>73</v>
      </c>
      <c r="C179" t="s">
        <v>74</v>
      </c>
      <c r="E179" t="str">
        <f>"009944318185"</f>
        <v>009944318185</v>
      </c>
      <c r="F179" s="3">
        <v>45887</v>
      </c>
      <c r="G179">
        <v>202605</v>
      </c>
      <c r="H179" t="s">
        <v>75</v>
      </c>
      <c r="I179" t="s">
        <v>76</v>
      </c>
      <c r="J179" t="s">
        <v>77</v>
      </c>
      <c r="K179" t="s">
        <v>78</v>
      </c>
      <c r="L179" t="s">
        <v>79</v>
      </c>
      <c r="M179" t="s">
        <v>80</v>
      </c>
      <c r="N179" t="s">
        <v>354</v>
      </c>
      <c r="O179" t="s">
        <v>205</v>
      </c>
      <c r="P179" t="str">
        <f>"LOCKS                         "</f>
        <v xml:space="preserve">LOCKS                         </v>
      </c>
      <c r="Q179">
        <v>0</v>
      </c>
      <c r="R179">
        <v>0</v>
      </c>
      <c r="S179">
        <v>0</v>
      </c>
      <c r="T179">
        <v>0</v>
      </c>
      <c r="U179">
        <v>0</v>
      </c>
      <c r="V179">
        <v>0</v>
      </c>
      <c r="W179">
        <v>0</v>
      </c>
      <c r="X179">
        <v>0</v>
      </c>
      <c r="Y179">
        <v>0</v>
      </c>
      <c r="Z179">
        <v>0</v>
      </c>
      <c r="AA179">
        <v>0</v>
      </c>
      <c r="AB179">
        <v>0</v>
      </c>
      <c r="AC179">
        <v>0</v>
      </c>
      <c r="AD179">
        <v>0</v>
      </c>
      <c r="AE179">
        <v>0</v>
      </c>
      <c r="AF179">
        <v>0</v>
      </c>
      <c r="AG179">
        <v>0</v>
      </c>
      <c r="AH179">
        <v>0</v>
      </c>
      <c r="AI179">
        <v>0</v>
      </c>
      <c r="AJ179">
        <v>0</v>
      </c>
      <c r="AK179">
        <v>0</v>
      </c>
      <c r="AL179">
        <v>0</v>
      </c>
      <c r="AM179">
        <v>0</v>
      </c>
      <c r="AN179">
        <v>0</v>
      </c>
      <c r="AO179">
        <v>0</v>
      </c>
      <c r="AP179">
        <v>0</v>
      </c>
      <c r="AQ179">
        <v>23.09</v>
      </c>
      <c r="AR179">
        <v>0</v>
      </c>
      <c r="AS179">
        <v>0</v>
      </c>
      <c r="AT179">
        <v>0</v>
      </c>
      <c r="AU179">
        <v>0</v>
      </c>
      <c r="AV179">
        <v>0</v>
      </c>
      <c r="AW179">
        <v>0</v>
      </c>
      <c r="AX179">
        <v>0</v>
      </c>
      <c r="AY179">
        <v>0</v>
      </c>
      <c r="AZ179">
        <v>0</v>
      </c>
      <c r="BA179">
        <v>0</v>
      </c>
      <c r="BB179">
        <v>0</v>
      </c>
      <c r="BC179">
        <v>0</v>
      </c>
      <c r="BD179">
        <v>0</v>
      </c>
      <c r="BE179">
        <v>0</v>
      </c>
      <c r="BF179">
        <v>0</v>
      </c>
      <c r="BG179">
        <v>0</v>
      </c>
      <c r="BH179">
        <v>1</v>
      </c>
      <c r="BI179">
        <v>1</v>
      </c>
      <c r="BJ179">
        <v>0.2</v>
      </c>
      <c r="BK179">
        <v>1</v>
      </c>
      <c r="BL179">
        <v>71.69</v>
      </c>
      <c r="BM179">
        <v>10.75</v>
      </c>
      <c r="BN179">
        <v>82.44</v>
      </c>
      <c r="BO179">
        <v>82.44</v>
      </c>
      <c r="BQ179" t="s">
        <v>83</v>
      </c>
      <c r="BR179" t="s">
        <v>105</v>
      </c>
      <c r="BS179" t="s">
        <v>97</v>
      </c>
      <c r="BY179">
        <v>1200</v>
      </c>
      <c r="BZ179" t="s">
        <v>209</v>
      </c>
      <c r="CC179" t="s">
        <v>80</v>
      </c>
      <c r="CD179">
        <v>7569</v>
      </c>
      <c r="CE179" t="s">
        <v>89</v>
      </c>
      <c r="CI179">
        <v>1</v>
      </c>
      <c r="CJ179" t="s">
        <v>97</v>
      </c>
      <c r="CK179">
        <v>21</v>
      </c>
      <c r="CL179" t="s">
        <v>90</v>
      </c>
    </row>
    <row r="180" spans="1:90" x14ac:dyDescent="0.3">
      <c r="A180" t="s">
        <v>72</v>
      </c>
      <c r="B180" t="s">
        <v>73</v>
      </c>
      <c r="C180" t="s">
        <v>74</v>
      </c>
      <c r="E180" t="str">
        <f>"009944588922"</f>
        <v>009944588922</v>
      </c>
      <c r="F180" s="3">
        <v>45887</v>
      </c>
      <c r="G180">
        <v>202605</v>
      </c>
      <c r="H180" t="s">
        <v>75</v>
      </c>
      <c r="I180" t="s">
        <v>76</v>
      </c>
      <c r="J180" t="s">
        <v>77</v>
      </c>
      <c r="K180" t="s">
        <v>78</v>
      </c>
      <c r="L180" t="s">
        <v>173</v>
      </c>
      <c r="M180" t="s">
        <v>174</v>
      </c>
      <c r="N180" t="s">
        <v>77</v>
      </c>
      <c r="O180" t="s">
        <v>205</v>
      </c>
      <c r="P180" t="str">
        <f>"LOCKS                         "</f>
        <v xml:space="preserve">LOCKS                         </v>
      </c>
      <c r="Q180">
        <v>0</v>
      </c>
      <c r="R180">
        <v>0</v>
      </c>
      <c r="S180">
        <v>0</v>
      </c>
      <c r="T180">
        <v>0</v>
      </c>
      <c r="U180">
        <v>0</v>
      </c>
      <c r="V180">
        <v>0</v>
      </c>
      <c r="W180">
        <v>0</v>
      </c>
      <c r="X180">
        <v>0</v>
      </c>
      <c r="Y180">
        <v>0</v>
      </c>
      <c r="Z180">
        <v>0</v>
      </c>
      <c r="AA180">
        <v>0</v>
      </c>
      <c r="AB180">
        <v>0</v>
      </c>
      <c r="AC180">
        <v>0</v>
      </c>
      <c r="AD180">
        <v>0</v>
      </c>
      <c r="AE180">
        <v>0</v>
      </c>
      <c r="AF180">
        <v>0</v>
      </c>
      <c r="AG180">
        <v>0</v>
      </c>
      <c r="AH180">
        <v>0</v>
      </c>
      <c r="AI180">
        <v>0</v>
      </c>
      <c r="AJ180">
        <v>0</v>
      </c>
      <c r="AK180">
        <v>0</v>
      </c>
      <c r="AL180">
        <v>0</v>
      </c>
      <c r="AM180">
        <v>0</v>
      </c>
      <c r="AN180">
        <v>0</v>
      </c>
      <c r="AO180">
        <v>0</v>
      </c>
      <c r="AP180">
        <v>0</v>
      </c>
      <c r="AQ180">
        <v>23.09</v>
      </c>
      <c r="AR180">
        <v>0</v>
      </c>
      <c r="AS180">
        <v>0</v>
      </c>
      <c r="AT180">
        <v>0</v>
      </c>
      <c r="AU180">
        <v>0</v>
      </c>
      <c r="AV180">
        <v>0</v>
      </c>
      <c r="AW180">
        <v>0</v>
      </c>
      <c r="AX180">
        <v>0</v>
      </c>
      <c r="AY180">
        <v>0</v>
      </c>
      <c r="AZ180">
        <v>0</v>
      </c>
      <c r="BA180">
        <v>0</v>
      </c>
      <c r="BB180">
        <v>0</v>
      </c>
      <c r="BC180">
        <v>0</v>
      </c>
      <c r="BD180">
        <v>0</v>
      </c>
      <c r="BE180">
        <v>0</v>
      </c>
      <c r="BF180">
        <v>0</v>
      </c>
      <c r="BG180">
        <v>0</v>
      </c>
      <c r="BH180">
        <v>1</v>
      </c>
      <c r="BI180">
        <v>1</v>
      </c>
      <c r="BJ180">
        <v>0.2</v>
      </c>
      <c r="BK180">
        <v>1</v>
      </c>
      <c r="BL180">
        <v>71.69</v>
      </c>
      <c r="BM180">
        <v>10.75</v>
      </c>
      <c r="BN180">
        <v>82.44</v>
      </c>
      <c r="BO180">
        <v>82.44</v>
      </c>
      <c r="BQ180" t="s">
        <v>187</v>
      </c>
      <c r="BR180" t="s">
        <v>309</v>
      </c>
      <c r="BS180" t="s">
        <v>97</v>
      </c>
      <c r="BY180">
        <v>1200</v>
      </c>
      <c r="BZ180" t="s">
        <v>209</v>
      </c>
      <c r="CC180" t="s">
        <v>174</v>
      </c>
      <c r="CD180">
        <v>1201</v>
      </c>
      <c r="CE180" t="s">
        <v>89</v>
      </c>
      <c r="CI180">
        <v>1</v>
      </c>
      <c r="CJ180" t="s">
        <v>97</v>
      </c>
      <c r="CK180">
        <v>21</v>
      </c>
      <c r="CL180" t="s">
        <v>90</v>
      </c>
    </row>
    <row r="181" spans="1:90" x14ac:dyDescent="0.3">
      <c r="A181" t="s">
        <v>72</v>
      </c>
      <c r="B181" t="s">
        <v>73</v>
      </c>
      <c r="C181" t="s">
        <v>74</v>
      </c>
      <c r="E181" t="str">
        <f>"009941618745"</f>
        <v>009941618745</v>
      </c>
      <c r="F181" s="3">
        <v>45887</v>
      </c>
      <c r="G181">
        <v>202605</v>
      </c>
      <c r="H181" t="s">
        <v>75</v>
      </c>
      <c r="I181" t="s">
        <v>76</v>
      </c>
      <c r="J181" t="s">
        <v>77</v>
      </c>
      <c r="K181" t="s">
        <v>78</v>
      </c>
      <c r="L181" t="s">
        <v>91</v>
      </c>
      <c r="M181" t="s">
        <v>92</v>
      </c>
      <c r="N181" t="s">
        <v>345</v>
      </c>
      <c r="O181" t="s">
        <v>82</v>
      </c>
      <c r="P181" t="str">
        <f t="shared" ref="P181:P186" si="7">"STORES                        "</f>
        <v xml:space="preserve">STORES                        </v>
      </c>
      <c r="Q181">
        <v>0</v>
      </c>
      <c r="R181">
        <v>0</v>
      </c>
      <c r="S181">
        <v>0</v>
      </c>
      <c r="T181">
        <v>0</v>
      </c>
      <c r="U181">
        <v>0</v>
      </c>
      <c r="V181">
        <v>0</v>
      </c>
      <c r="W181">
        <v>0</v>
      </c>
      <c r="X181">
        <v>0</v>
      </c>
      <c r="Y181">
        <v>0</v>
      </c>
      <c r="Z181">
        <v>0</v>
      </c>
      <c r="AA181">
        <v>0</v>
      </c>
      <c r="AB181">
        <v>0</v>
      </c>
      <c r="AC181">
        <v>0</v>
      </c>
      <c r="AD181">
        <v>0</v>
      </c>
      <c r="AE181">
        <v>0</v>
      </c>
      <c r="AF181">
        <v>0</v>
      </c>
      <c r="AG181">
        <v>5.87</v>
      </c>
      <c r="AH181">
        <v>0</v>
      </c>
      <c r="AI181">
        <v>0</v>
      </c>
      <c r="AJ181">
        <v>0</v>
      </c>
      <c r="AK181">
        <v>0</v>
      </c>
      <c r="AL181">
        <v>0</v>
      </c>
      <c r="AM181">
        <v>0</v>
      </c>
      <c r="AN181">
        <v>0</v>
      </c>
      <c r="AO181">
        <v>0</v>
      </c>
      <c r="AP181">
        <v>0</v>
      </c>
      <c r="AQ181">
        <v>297.13</v>
      </c>
      <c r="AR181">
        <v>0</v>
      </c>
      <c r="AS181">
        <v>0</v>
      </c>
      <c r="AT181">
        <v>0</v>
      </c>
      <c r="AU181">
        <v>0</v>
      </c>
      <c r="AV181">
        <v>0</v>
      </c>
      <c r="AW181">
        <v>0</v>
      </c>
      <c r="AX181">
        <v>0</v>
      </c>
      <c r="AY181">
        <v>0</v>
      </c>
      <c r="AZ181">
        <v>0</v>
      </c>
      <c r="BA181">
        <v>0</v>
      </c>
      <c r="BB181">
        <v>0</v>
      </c>
      <c r="BC181">
        <v>0</v>
      </c>
      <c r="BD181">
        <v>0</v>
      </c>
      <c r="BE181">
        <v>0</v>
      </c>
      <c r="BF181">
        <v>0</v>
      </c>
      <c r="BG181">
        <v>0</v>
      </c>
      <c r="BH181">
        <v>1</v>
      </c>
      <c r="BI181">
        <v>137</v>
      </c>
      <c r="BJ181">
        <v>152</v>
      </c>
      <c r="BK181">
        <v>152</v>
      </c>
      <c r="BL181">
        <v>928.54</v>
      </c>
      <c r="BM181">
        <v>139.28</v>
      </c>
      <c r="BN181">
        <v>1067.82</v>
      </c>
      <c r="BO181">
        <v>1067.82</v>
      </c>
      <c r="BQ181" t="s">
        <v>110</v>
      </c>
      <c r="BR181" t="s">
        <v>426</v>
      </c>
      <c r="BS181" t="s">
        <v>97</v>
      </c>
      <c r="BY181">
        <v>760000</v>
      </c>
      <c r="BZ181" t="s">
        <v>87</v>
      </c>
      <c r="CC181" t="s">
        <v>92</v>
      </c>
      <c r="CD181">
        <v>6530</v>
      </c>
      <c r="CE181" t="s">
        <v>89</v>
      </c>
      <c r="CI181">
        <v>7</v>
      </c>
      <c r="CJ181" t="s">
        <v>97</v>
      </c>
      <c r="CK181">
        <v>41</v>
      </c>
      <c r="CL181" t="s">
        <v>90</v>
      </c>
    </row>
    <row r="182" spans="1:90" x14ac:dyDescent="0.3">
      <c r="A182" t="s">
        <v>72</v>
      </c>
      <c r="B182" t="s">
        <v>73</v>
      </c>
      <c r="C182" t="s">
        <v>74</v>
      </c>
      <c r="E182" t="str">
        <f>"009944318159"</f>
        <v>009944318159</v>
      </c>
      <c r="F182" s="3">
        <v>45887</v>
      </c>
      <c r="G182">
        <v>202605</v>
      </c>
      <c r="H182" t="s">
        <v>75</v>
      </c>
      <c r="I182" t="s">
        <v>76</v>
      </c>
      <c r="J182" t="s">
        <v>77</v>
      </c>
      <c r="K182" t="s">
        <v>78</v>
      </c>
      <c r="L182" t="s">
        <v>79</v>
      </c>
      <c r="M182" t="s">
        <v>80</v>
      </c>
      <c r="N182" t="s">
        <v>354</v>
      </c>
      <c r="O182" t="s">
        <v>205</v>
      </c>
      <c r="P182" t="str">
        <f t="shared" si="7"/>
        <v xml:space="preserve">STORES                        </v>
      </c>
      <c r="Q182">
        <v>0</v>
      </c>
      <c r="R182">
        <v>0</v>
      </c>
      <c r="S182">
        <v>0</v>
      </c>
      <c r="T182">
        <v>0</v>
      </c>
      <c r="U182">
        <v>0</v>
      </c>
      <c r="V182">
        <v>0</v>
      </c>
      <c r="W182">
        <v>0</v>
      </c>
      <c r="X182">
        <v>0</v>
      </c>
      <c r="Y182">
        <v>0</v>
      </c>
      <c r="Z182">
        <v>0</v>
      </c>
      <c r="AA182">
        <v>0</v>
      </c>
      <c r="AB182">
        <v>0</v>
      </c>
      <c r="AC182">
        <v>0</v>
      </c>
      <c r="AD182">
        <v>0</v>
      </c>
      <c r="AE182">
        <v>0</v>
      </c>
      <c r="AF182">
        <v>0</v>
      </c>
      <c r="AG182">
        <v>0</v>
      </c>
      <c r="AH182">
        <v>0</v>
      </c>
      <c r="AI182">
        <v>0</v>
      </c>
      <c r="AJ182">
        <v>0</v>
      </c>
      <c r="AK182">
        <v>0</v>
      </c>
      <c r="AL182">
        <v>0</v>
      </c>
      <c r="AM182">
        <v>0</v>
      </c>
      <c r="AN182">
        <v>0</v>
      </c>
      <c r="AO182">
        <v>0</v>
      </c>
      <c r="AP182">
        <v>0</v>
      </c>
      <c r="AQ182">
        <v>23.09</v>
      </c>
      <c r="AR182">
        <v>0</v>
      </c>
      <c r="AS182">
        <v>0</v>
      </c>
      <c r="AT182">
        <v>0</v>
      </c>
      <c r="AU182">
        <v>0</v>
      </c>
      <c r="AV182">
        <v>0</v>
      </c>
      <c r="AW182">
        <v>0</v>
      </c>
      <c r="AX182">
        <v>0</v>
      </c>
      <c r="AY182">
        <v>0</v>
      </c>
      <c r="AZ182">
        <v>0</v>
      </c>
      <c r="BA182">
        <v>0</v>
      </c>
      <c r="BB182">
        <v>0</v>
      </c>
      <c r="BC182">
        <v>0</v>
      </c>
      <c r="BD182">
        <v>0</v>
      </c>
      <c r="BE182">
        <v>0</v>
      </c>
      <c r="BF182">
        <v>0</v>
      </c>
      <c r="BG182">
        <v>0</v>
      </c>
      <c r="BH182">
        <v>1</v>
      </c>
      <c r="BI182">
        <v>1</v>
      </c>
      <c r="BJ182">
        <v>0.2</v>
      </c>
      <c r="BK182">
        <v>1</v>
      </c>
      <c r="BL182">
        <v>71.69</v>
      </c>
      <c r="BM182">
        <v>10.75</v>
      </c>
      <c r="BN182">
        <v>82.44</v>
      </c>
      <c r="BO182">
        <v>82.44</v>
      </c>
      <c r="BQ182" t="s">
        <v>83</v>
      </c>
      <c r="BR182" t="s">
        <v>426</v>
      </c>
      <c r="BS182" t="s">
        <v>97</v>
      </c>
      <c r="BY182">
        <v>1200</v>
      </c>
      <c r="BZ182" t="s">
        <v>209</v>
      </c>
      <c r="CC182" t="s">
        <v>80</v>
      </c>
      <c r="CD182">
        <v>7569</v>
      </c>
      <c r="CE182" t="s">
        <v>89</v>
      </c>
      <c r="CI182">
        <v>1</v>
      </c>
      <c r="CJ182" t="s">
        <v>97</v>
      </c>
      <c r="CK182">
        <v>21</v>
      </c>
      <c r="CL182" t="s">
        <v>90</v>
      </c>
    </row>
    <row r="183" spans="1:90" x14ac:dyDescent="0.3">
      <c r="A183" t="s">
        <v>72</v>
      </c>
      <c r="B183" t="s">
        <v>73</v>
      </c>
      <c r="C183" t="s">
        <v>74</v>
      </c>
      <c r="E183" t="str">
        <f>"009944588901"</f>
        <v>009944588901</v>
      </c>
      <c r="F183" s="3">
        <v>45887</v>
      </c>
      <c r="G183">
        <v>202605</v>
      </c>
      <c r="H183" t="s">
        <v>75</v>
      </c>
      <c r="I183" t="s">
        <v>76</v>
      </c>
      <c r="J183" t="s">
        <v>77</v>
      </c>
      <c r="K183" t="s">
        <v>78</v>
      </c>
      <c r="L183" t="s">
        <v>119</v>
      </c>
      <c r="M183" t="s">
        <v>120</v>
      </c>
      <c r="N183" t="s">
        <v>77</v>
      </c>
      <c r="O183" t="s">
        <v>82</v>
      </c>
      <c r="P183" t="str">
        <f t="shared" si="7"/>
        <v xml:space="preserve">STORES                        </v>
      </c>
      <c r="Q183">
        <v>0</v>
      </c>
      <c r="R183">
        <v>0</v>
      </c>
      <c r="S183">
        <v>0</v>
      </c>
      <c r="T183">
        <v>0</v>
      </c>
      <c r="U183">
        <v>0</v>
      </c>
      <c r="V183">
        <v>0</v>
      </c>
      <c r="W183">
        <v>0</v>
      </c>
      <c r="X183">
        <v>0</v>
      </c>
      <c r="Y183">
        <v>0</v>
      </c>
      <c r="Z183">
        <v>0</v>
      </c>
      <c r="AA183">
        <v>0</v>
      </c>
      <c r="AB183">
        <v>0</v>
      </c>
      <c r="AC183">
        <v>0</v>
      </c>
      <c r="AD183">
        <v>0</v>
      </c>
      <c r="AE183">
        <v>0</v>
      </c>
      <c r="AF183">
        <v>0</v>
      </c>
      <c r="AG183">
        <v>5.87</v>
      </c>
      <c r="AH183">
        <v>0</v>
      </c>
      <c r="AI183">
        <v>0</v>
      </c>
      <c r="AJ183">
        <v>0</v>
      </c>
      <c r="AK183">
        <v>0</v>
      </c>
      <c r="AL183">
        <v>0</v>
      </c>
      <c r="AM183">
        <v>0</v>
      </c>
      <c r="AN183">
        <v>0</v>
      </c>
      <c r="AO183">
        <v>0</v>
      </c>
      <c r="AP183">
        <v>0</v>
      </c>
      <c r="AQ183">
        <v>44.64</v>
      </c>
      <c r="AR183">
        <v>0</v>
      </c>
      <c r="AS183">
        <v>0</v>
      </c>
      <c r="AT183">
        <v>0</v>
      </c>
      <c r="AU183">
        <v>0</v>
      </c>
      <c r="AV183">
        <v>0</v>
      </c>
      <c r="AW183">
        <v>0</v>
      </c>
      <c r="AX183">
        <v>0</v>
      </c>
      <c r="AY183">
        <v>0</v>
      </c>
      <c r="AZ183">
        <v>0</v>
      </c>
      <c r="BA183">
        <v>0</v>
      </c>
      <c r="BB183">
        <v>0</v>
      </c>
      <c r="BC183">
        <v>0</v>
      </c>
      <c r="BD183">
        <v>0</v>
      </c>
      <c r="BE183">
        <v>0</v>
      </c>
      <c r="BF183">
        <v>0</v>
      </c>
      <c r="BG183">
        <v>0</v>
      </c>
      <c r="BH183">
        <v>1</v>
      </c>
      <c r="BI183">
        <v>5</v>
      </c>
      <c r="BJ183">
        <v>7.7</v>
      </c>
      <c r="BK183">
        <v>8</v>
      </c>
      <c r="BL183">
        <v>144.49</v>
      </c>
      <c r="BM183">
        <v>21.67</v>
      </c>
      <c r="BN183">
        <v>166.16</v>
      </c>
      <c r="BO183">
        <v>166.16</v>
      </c>
      <c r="BQ183" t="s">
        <v>121</v>
      </c>
      <c r="BR183" t="s">
        <v>426</v>
      </c>
      <c r="BS183" t="s">
        <v>97</v>
      </c>
      <c r="BY183">
        <v>38400</v>
      </c>
      <c r="BZ183" t="s">
        <v>87</v>
      </c>
      <c r="CC183" t="s">
        <v>120</v>
      </c>
      <c r="CD183" s="5" t="s">
        <v>268</v>
      </c>
      <c r="CE183" t="s">
        <v>89</v>
      </c>
      <c r="CI183">
        <v>1</v>
      </c>
      <c r="CJ183" t="s">
        <v>97</v>
      </c>
      <c r="CK183">
        <v>41</v>
      </c>
      <c r="CL183" t="s">
        <v>90</v>
      </c>
    </row>
    <row r="184" spans="1:90" x14ac:dyDescent="0.3">
      <c r="A184" t="s">
        <v>72</v>
      </c>
      <c r="B184" t="s">
        <v>73</v>
      </c>
      <c r="C184" t="s">
        <v>74</v>
      </c>
      <c r="E184" t="str">
        <f>"009944536233"</f>
        <v>009944536233</v>
      </c>
      <c r="F184" s="3">
        <v>45887</v>
      </c>
      <c r="G184">
        <v>202605</v>
      </c>
      <c r="H184" t="s">
        <v>75</v>
      </c>
      <c r="I184" t="s">
        <v>76</v>
      </c>
      <c r="J184" t="s">
        <v>77</v>
      </c>
      <c r="K184" t="s">
        <v>78</v>
      </c>
      <c r="L184" t="s">
        <v>113</v>
      </c>
      <c r="M184" t="s">
        <v>114</v>
      </c>
      <c r="N184" t="s">
        <v>427</v>
      </c>
      <c r="O184" t="s">
        <v>82</v>
      </c>
      <c r="P184" t="str">
        <f t="shared" si="7"/>
        <v xml:space="preserve">STORES                        </v>
      </c>
      <c r="Q184">
        <v>0</v>
      </c>
      <c r="R184">
        <v>0</v>
      </c>
      <c r="S184">
        <v>0</v>
      </c>
      <c r="T184">
        <v>0</v>
      </c>
      <c r="U184">
        <v>0</v>
      </c>
      <c r="V184">
        <v>0</v>
      </c>
      <c r="W184">
        <v>0</v>
      </c>
      <c r="X184">
        <v>0</v>
      </c>
      <c r="Y184">
        <v>0</v>
      </c>
      <c r="Z184">
        <v>0</v>
      </c>
      <c r="AA184">
        <v>0</v>
      </c>
      <c r="AB184">
        <v>0</v>
      </c>
      <c r="AC184">
        <v>0</v>
      </c>
      <c r="AD184">
        <v>0</v>
      </c>
      <c r="AE184">
        <v>0</v>
      </c>
      <c r="AF184">
        <v>0</v>
      </c>
      <c r="AG184">
        <v>5.87</v>
      </c>
      <c r="AH184">
        <v>0</v>
      </c>
      <c r="AI184">
        <v>0</v>
      </c>
      <c r="AJ184">
        <v>0</v>
      </c>
      <c r="AK184">
        <v>0</v>
      </c>
      <c r="AL184">
        <v>0</v>
      </c>
      <c r="AM184">
        <v>0</v>
      </c>
      <c r="AN184">
        <v>0</v>
      </c>
      <c r="AO184">
        <v>0</v>
      </c>
      <c r="AP184">
        <v>0</v>
      </c>
      <c r="AQ184">
        <v>52.01</v>
      </c>
      <c r="AR184">
        <v>0</v>
      </c>
      <c r="AS184">
        <v>0</v>
      </c>
      <c r="AT184">
        <v>0</v>
      </c>
      <c r="AU184">
        <v>0</v>
      </c>
      <c r="AV184">
        <v>0</v>
      </c>
      <c r="AW184">
        <v>0</v>
      </c>
      <c r="AX184">
        <v>0</v>
      </c>
      <c r="AY184">
        <v>0</v>
      </c>
      <c r="AZ184">
        <v>0</v>
      </c>
      <c r="BA184">
        <v>0</v>
      </c>
      <c r="BB184">
        <v>0</v>
      </c>
      <c r="BC184">
        <v>0</v>
      </c>
      <c r="BD184">
        <v>0</v>
      </c>
      <c r="BE184">
        <v>0</v>
      </c>
      <c r="BF184">
        <v>0</v>
      </c>
      <c r="BG184">
        <v>0</v>
      </c>
      <c r="BH184">
        <v>1</v>
      </c>
      <c r="BI184">
        <v>5</v>
      </c>
      <c r="BJ184">
        <v>19</v>
      </c>
      <c r="BK184">
        <v>19</v>
      </c>
      <c r="BL184">
        <v>167.38</v>
      </c>
      <c r="BM184">
        <v>25.11</v>
      </c>
      <c r="BN184">
        <v>192.49</v>
      </c>
      <c r="BO184">
        <v>192.49</v>
      </c>
      <c r="BQ184" t="s">
        <v>320</v>
      </c>
      <c r="BR184" t="s">
        <v>426</v>
      </c>
      <c r="BS184" t="s">
        <v>97</v>
      </c>
      <c r="BY184">
        <v>95000</v>
      </c>
      <c r="BZ184" t="s">
        <v>87</v>
      </c>
      <c r="CC184" t="s">
        <v>114</v>
      </c>
      <c r="CD184">
        <v>6000</v>
      </c>
      <c r="CE184" t="s">
        <v>89</v>
      </c>
      <c r="CI184">
        <v>3</v>
      </c>
      <c r="CJ184" t="s">
        <v>97</v>
      </c>
      <c r="CK184">
        <v>41</v>
      </c>
      <c r="CL184" t="s">
        <v>90</v>
      </c>
    </row>
    <row r="185" spans="1:90" x14ac:dyDescent="0.3">
      <c r="A185" t="s">
        <v>72</v>
      </c>
      <c r="B185" t="s">
        <v>73</v>
      </c>
      <c r="C185" t="s">
        <v>74</v>
      </c>
      <c r="E185" t="str">
        <f>"009944588903"</f>
        <v>009944588903</v>
      </c>
      <c r="F185" s="3">
        <v>45887</v>
      </c>
      <c r="G185">
        <v>202605</v>
      </c>
      <c r="H185" t="s">
        <v>75</v>
      </c>
      <c r="I185" t="s">
        <v>76</v>
      </c>
      <c r="J185" t="s">
        <v>77</v>
      </c>
      <c r="K185" t="s">
        <v>78</v>
      </c>
      <c r="L185" t="s">
        <v>173</v>
      </c>
      <c r="M185" t="s">
        <v>174</v>
      </c>
      <c r="N185" t="s">
        <v>77</v>
      </c>
      <c r="O185" t="s">
        <v>205</v>
      </c>
      <c r="P185" t="str">
        <f t="shared" si="7"/>
        <v xml:space="preserve">STORES                        </v>
      </c>
      <c r="Q185">
        <v>0</v>
      </c>
      <c r="R185">
        <v>0</v>
      </c>
      <c r="S185">
        <v>0</v>
      </c>
      <c r="T185">
        <v>0</v>
      </c>
      <c r="U185">
        <v>0</v>
      </c>
      <c r="V185">
        <v>0</v>
      </c>
      <c r="W185">
        <v>0</v>
      </c>
      <c r="X185">
        <v>0</v>
      </c>
      <c r="Y185">
        <v>0</v>
      </c>
      <c r="Z185">
        <v>0</v>
      </c>
      <c r="AA185">
        <v>0</v>
      </c>
      <c r="AB185">
        <v>0</v>
      </c>
      <c r="AC185">
        <v>0</v>
      </c>
      <c r="AD185">
        <v>0</v>
      </c>
      <c r="AE185">
        <v>0</v>
      </c>
      <c r="AF185">
        <v>0</v>
      </c>
      <c r="AG185">
        <v>0</v>
      </c>
      <c r="AH185">
        <v>0</v>
      </c>
      <c r="AI185">
        <v>0</v>
      </c>
      <c r="AJ185">
        <v>0</v>
      </c>
      <c r="AK185">
        <v>0</v>
      </c>
      <c r="AL185">
        <v>0</v>
      </c>
      <c r="AM185">
        <v>0</v>
      </c>
      <c r="AN185">
        <v>0</v>
      </c>
      <c r="AO185">
        <v>0</v>
      </c>
      <c r="AP185">
        <v>0</v>
      </c>
      <c r="AQ185">
        <v>23.09</v>
      </c>
      <c r="AR185">
        <v>0</v>
      </c>
      <c r="AS185">
        <v>0</v>
      </c>
      <c r="AT185">
        <v>0</v>
      </c>
      <c r="AU185">
        <v>0</v>
      </c>
      <c r="AV185">
        <v>0</v>
      </c>
      <c r="AW185">
        <v>0</v>
      </c>
      <c r="AX185">
        <v>0</v>
      </c>
      <c r="AY185">
        <v>0</v>
      </c>
      <c r="AZ185">
        <v>0</v>
      </c>
      <c r="BA185">
        <v>0</v>
      </c>
      <c r="BB185">
        <v>0</v>
      </c>
      <c r="BC185">
        <v>0</v>
      </c>
      <c r="BD185">
        <v>0</v>
      </c>
      <c r="BE185">
        <v>0</v>
      </c>
      <c r="BF185">
        <v>0</v>
      </c>
      <c r="BG185">
        <v>0</v>
      </c>
      <c r="BH185">
        <v>1</v>
      </c>
      <c r="BI185">
        <v>1</v>
      </c>
      <c r="BJ185">
        <v>0.2</v>
      </c>
      <c r="BK185">
        <v>1</v>
      </c>
      <c r="BL185">
        <v>71.69</v>
      </c>
      <c r="BM185">
        <v>10.75</v>
      </c>
      <c r="BN185">
        <v>82.44</v>
      </c>
      <c r="BO185">
        <v>82.44</v>
      </c>
      <c r="BQ185" t="s">
        <v>321</v>
      </c>
      <c r="BR185" t="s">
        <v>316</v>
      </c>
      <c r="BS185" t="s">
        <v>97</v>
      </c>
      <c r="BY185">
        <v>1200</v>
      </c>
      <c r="BZ185" t="s">
        <v>209</v>
      </c>
      <c r="CC185" t="s">
        <v>174</v>
      </c>
      <c r="CD185">
        <v>1201</v>
      </c>
      <c r="CE185" t="s">
        <v>89</v>
      </c>
      <c r="CI185">
        <v>1</v>
      </c>
      <c r="CJ185" t="s">
        <v>97</v>
      </c>
      <c r="CK185">
        <v>21</v>
      </c>
      <c r="CL185" t="s">
        <v>90</v>
      </c>
    </row>
    <row r="186" spans="1:90" x14ac:dyDescent="0.3">
      <c r="A186" t="s">
        <v>72</v>
      </c>
      <c r="B186" t="s">
        <v>73</v>
      </c>
      <c r="C186" t="s">
        <v>74</v>
      </c>
      <c r="E186" t="str">
        <f>"009944588895"</f>
        <v>009944588895</v>
      </c>
      <c r="F186" s="3">
        <v>45887</v>
      </c>
      <c r="G186">
        <v>202605</v>
      </c>
      <c r="H186" t="s">
        <v>75</v>
      </c>
      <c r="I186" t="s">
        <v>76</v>
      </c>
      <c r="J186" t="s">
        <v>77</v>
      </c>
      <c r="K186" t="s">
        <v>78</v>
      </c>
      <c r="L186" t="s">
        <v>291</v>
      </c>
      <c r="M186" t="s">
        <v>292</v>
      </c>
      <c r="N186" t="s">
        <v>77</v>
      </c>
      <c r="O186" t="s">
        <v>205</v>
      </c>
      <c r="P186" t="str">
        <f t="shared" si="7"/>
        <v xml:space="preserve">STORES                        </v>
      </c>
      <c r="Q186">
        <v>0</v>
      </c>
      <c r="R186">
        <v>0</v>
      </c>
      <c r="S186">
        <v>0</v>
      </c>
      <c r="T186">
        <v>0</v>
      </c>
      <c r="U186">
        <v>0</v>
      </c>
      <c r="V186">
        <v>0</v>
      </c>
      <c r="W186">
        <v>0</v>
      </c>
      <c r="X186">
        <v>0</v>
      </c>
      <c r="Y186">
        <v>0</v>
      </c>
      <c r="Z186">
        <v>0</v>
      </c>
      <c r="AA186">
        <v>0</v>
      </c>
      <c r="AB186">
        <v>0</v>
      </c>
      <c r="AC186">
        <v>0</v>
      </c>
      <c r="AD186">
        <v>0</v>
      </c>
      <c r="AE186">
        <v>0</v>
      </c>
      <c r="AF186">
        <v>0</v>
      </c>
      <c r="AG186">
        <v>0</v>
      </c>
      <c r="AH186">
        <v>0</v>
      </c>
      <c r="AI186">
        <v>0</v>
      </c>
      <c r="AJ186">
        <v>0</v>
      </c>
      <c r="AK186">
        <v>0</v>
      </c>
      <c r="AL186">
        <v>0</v>
      </c>
      <c r="AM186">
        <v>0</v>
      </c>
      <c r="AN186">
        <v>0</v>
      </c>
      <c r="AO186">
        <v>0</v>
      </c>
      <c r="AP186">
        <v>0</v>
      </c>
      <c r="AQ186">
        <v>23.09</v>
      </c>
      <c r="AR186">
        <v>0</v>
      </c>
      <c r="AS186">
        <v>0</v>
      </c>
      <c r="AT186">
        <v>0</v>
      </c>
      <c r="AU186">
        <v>0</v>
      </c>
      <c r="AV186">
        <v>0</v>
      </c>
      <c r="AW186">
        <v>0</v>
      </c>
      <c r="AX186">
        <v>0</v>
      </c>
      <c r="AY186">
        <v>0</v>
      </c>
      <c r="AZ186">
        <v>0</v>
      </c>
      <c r="BA186">
        <v>0</v>
      </c>
      <c r="BB186">
        <v>0</v>
      </c>
      <c r="BC186">
        <v>0</v>
      </c>
      <c r="BD186">
        <v>0</v>
      </c>
      <c r="BE186">
        <v>0</v>
      </c>
      <c r="BF186">
        <v>0</v>
      </c>
      <c r="BG186">
        <v>0</v>
      </c>
      <c r="BH186">
        <v>1</v>
      </c>
      <c r="BI186">
        <v>1</v>
      </c>
      <c r="BJ186">
        <v>0.2</v>
      </c>
      <c r="BK186">
        <v>1</v>
      </c>
      <c r="BL186">
        <v>71.69</v>
      </c>
      <c r="BM186">
        <v>10.75</v>
      </c>
      <c r="BN186">
        <v>82.44</v>
      </c>
      <c r="BO186">
        <v>82.44</v>
      </c>
      <c r="BQ186" t="s">
        <v>293</v>
      </c>
      <c r="BR186" t="s">
        <v>316</v>
      </c>
      <c r="BS186" t="s">
        <v>97</v>
      </c>
      <c r="BY186">
        <v>1200</v>
      </c>
      <c r="BZ186" t="s">
        <v>209</v>
      </c>
      <c r="CC186" t="s">
        <v>292</v>
      </c>
      <c r="CD186">
        <v>9300</v>
      </c>
      <c r="CE186" t="s">
        <v>89</v>
      </c>
      <c r="CI186">
        <v>1</v>
      </c>
      <c r="CJ186" t="s">
        <v>97</v>
      </c>
      <c r="CK186">
        <v>21</v>
      </c>
      <c r="CL186" t="s">
        <v>90</v>
      </c>
    </row>
    <row r="187" spans="1:90" x14ac:dyDescent="0.3">
      <c r="A187" t="s">
        <v>72</v>
      </c>
      <c r="B187" t="s">
        <v>73</v>
      </c>
      <c r="C187" t="s">
        <v>74</v>
      </c>
      <c r="E187" t="str">
        <f>"009944588917"</f>
        <v>009944588917</v>
      </c>
      <c r="F187" s="3">
        <v>45887</v>
      </c>
      <c r="G187">
        <v>202605</v>
      </c>
      <c r="H187" t="s">
        <v>75</v>
      </c>
      <c r="I187" t="s">
        <v>76</v>
      </c>
      <c r="J187" t="s">
        <v>77</v>
      </c>
      <c r="K187" t="s">
        <v>78</v>
      </c>
      <c r="L187" t="s">
        <v>167</v>
      </c>
      <c r="M187" t="s">
        <v>168</v>
      </c>
      <c r="N187" t="s">
        <v>77</v>
      </c>
      <c r="O187" t="s">
        <v>205</v>
      </c>
      <c r="P187" t="str">
        <f>"LOCKS                         "</f>
        <v xml:space="preserve">LOCKS                         </v>
      </c>
      <c r="Q187">
        <v>0</v>
      </c>
      <c r="R187">
        <v>0</v>
      </c>
      <c r="S187">
        <v>0</v>
      </c>
      <c r="T187">
        <v>0</v>
      </c>
      <c r="U187">
        <v>0</v>
      </c>
      <c r="V187">
        <v>0</v>
      </c>
      <c r="W187">
        <v>0</v>
      </c>
      <c r="X187">
        <v>0</v>
      </c>
      <c r="Y187">
        <v>0</v>
      </c>
      <c r="Z187">
        <v>0</v>
      </c>
      <c r="AA187">
        <v>0</v>
      </c>
      <c r="AB187">
        <v>0</v>
      </c>
      <c r="AC187">
        <v>0</v>
      </c>
      <c r="AD187">
        <v>0</v>
      </c>
      <c r="AE187">
        <v>0</v>
      </c>
      <c r="AF187">
        <v>0</v>
      </c>
      <c r="AG187">
        <v>0</v>
      </c>
      <c r="AH187">
        <v>0</v>
      </c>
      <c r="AI187">
        <v>0</v>
      </c>
      <c r="AJ187">
        <v>0</v>
      </c>
      <c r="AK187">
        <v>0</v>
      </c>
      <c r="AL187">
        <v>0</v>
      </c>
      <c r="AM187">
        <v>0</v>
      </c>
      <c r="AN187">
        <v>0</v>
      </c>
      <c r="AO187">
        <v>0</v>
      </c>
      <c r="AP187">
        <v>0</v>
      </c>
      <c r="AQ187">
        <v>44.73</v>
      </c>
      <c r="AR187">
        <v>0</v>
      </c>
      <c r="AS187">
        <v>0</v>
      </c>
      <c r="AT187">
        <v>0</v>
      </c>
      <c r="AU187">
        <v>0</v>
      </c>
      <c r="AV187">
        <v>0</v>
      </c>
      <c r="AW187">
        <v>0</v>
      </c>
      <c r="AX187">
        <v>0</v>
      </c>
      <c r="AY187">
        <v>0</v>
      </c>
      <c r="AZ187">
        <v>0</v>
      </c>
      <c r="BA187">
        <v>0</v>
      </c>
      <c r="BB187">
        <v>0</v>
      </c>
      <c r="BC187">
        <v>0</v>
      </c>
      <c r="BD187">
        <v>0</v>
      </c>
      <c r="BE187">
        <v>0</v>
      </c>
      <c r="BF187">
        <v>0</v>
      </c>
      <c r="BG187">
        <v>0</v>
      </c>
      <c r="BH187">
        <v>1</v>
      </c>
      <c r="BI187">
        <v>1</v>
      </c>
      <c r="BJ187">
        <v>0.2</v>
      </c>
      <c r="BK187">
        <v>1</v>
      </c>
      <c r="BL187">
        <v>138.88999999999999</v>
      </c>
      <c r="BM187">
        <v>20.83</v>
      </c>
      <c r="BN187">
        <v>159.72</v>
      </c>
      <c r="BO187">
        <v>159.72</v>
      </c>
      <c r="BQ187" t="s">
        <v>406</v>
      </c>
      <c r="BR187" t="s">
        <v>105</v>
      </c>
      <c r="BS187" t="s">
        <v>97</v>
      </c>
      <c r="BY187">
        <v>1200</v>
      </c>
      <c r="BZ187" t="s">
        <v>209</v>
      </c>
      <c r="CC187" t="s">
        <v>168</v>
      </c>
      <c r="CD187">
        <v>1034</v>
      </c>
      <c r="CE187" t="s">
        <v>89</v>
      </c>
      <c r="CI187">
        <v>1</v>
      </c>
      <c r="CJ187" t="s">
        <v>97</v>
      </c>
      <c r="CK187">
        <v>23</v>
      </c>
      <c r="CL187" t="s">
        <v>90</v>
      </c>
    </row>
    <row r="188" spans="1:90" x14ac:dyDescent="0.3">
      <c r="A188" t="s">
        <v>72</v>
      </c>
      <c r="B188" t="s">
        <v>73</v>
      </c>
      <c r="C188" t="s">
        <v>74</v>
      </c>
      <c r="E188" t="str">
        <f>"009944577322"</f>
        <v>009944577322</v>
      </c>
      <c r="F188" s="3">
        <v>45887</v>
      </c>
      <c r="G188">
        <v>202605</v>
      </c>
      <c r="H188" t="s">
        <v>75</v>
      </c>
      <c r="I188" t="s">
        <v>76</v>
      </c>
      <c r="J188" t="s">
        <v>77</v>
      </c>
      <c r="K188" t="s">
        <v>78</v>
      </c>
      <c r="L188" t="s">
        <v>119</v>
      </c>
      <c r="M188" t="s">
        <v>120</v>
      </c>
      <c r="N188" t="s">
        <v>77</v>
      </c>
      <c r="O188" t="s">
        <v>205</v>
      </c>
      <c r="P188" t="str">
        <f>"LOCKS                         "</f>
        <v xml:space="preserve">LOCKS                         </v>
      </c>
      <c r="Q188">
        <v>0</v>
      </c>
      <c r="R188">
        <v>0</v>
      </c>
      <c r="S188">
        <v>0</v>
      </c>
      <c r="T188">
        <v>0</v>
      </c>
      <c r="U188">
        <v>0</v>
      </c>
      <c r="V188">
        <v>0</v>
      </c>
      <c r="W188">
        <v>0</v>
      </c>
      <c r="X188">
        <v>0</v>
      </c>
      <c r="Y188">
        <v>0</v>
      </c>
      <c r="Z188">
        <v>0</v>
      </c>
      <c r="AA188">
        <v>0</v>
      </c>
      <c r="AB188">
        <v>0</v>
      </c>
      <c r="AC188">
        <v>0</v>
      </c>
      <c r="AD188">
        <v>0</v>
      </c>
      <c r="AE188">
        <v>0</v>
      </c>
      <c r="AF188">
        <v>0</v>
      </c>
      <c r="AG188">
        <v>0</v>
      </c>
      <c r="AH188">
        <v>0</v>
      </c>
      <c r="AI188">
        <v>0</v>
      </c>
      <c r="AJ188">
        <v>0</v>
      </c>
      <c r="AK188">
        <v>0</v>
      </c>
      <c r="AL188">
        <v>0</v>
      </c>
      <c r="AM188">
        <v>0</v>
      </c>
      <c r="AN188">
        <v>0</v>
      </c>
      <c r="AO188">
        <v>0</v>
      </c>
      <c r="AP188">
        <v>0</v>
      </c>
      <c r="AQ188">
        <v>23.09</v>
      </c>
      <c r="AR188">
        <v>0</v>
      </c>
      <c r="AS188">
        <v>0</v>
      </c>
      <c r="AT188">
        <v>0</v>
      </c>
      <c r="AU188">
        <v>0</v>
      </c>
      <c r="AV188">
        <v>0</v>
      </c>
      <c r="AW188">
        <v>0</v>
      </c>
      <c r="AX188">
        <v>0</v>
      </c>
      <c r="AY188">
        <v>0</v>
      </c>
      <c r="AZ188">
        <v>0</v>
      </c>
      <c r="BA188">
        <v>0</v>
      </c>
      <c r="BB188">
        <v>0</v>
      </c>
      <c r="BC188">
        <v>0</v>
      </c>
      <c r="BD188">
        <v>0</v>
      </c>
      <c r="BE188">
        <v>0</v>
      </c>
      <c r="BF188">
        <v>0</v>
      </c>
      <c r="BG188">
        <v>0</v>
      </c>
      <c r="BH188">
        <v>1</v>
      </c>
      <c r="BI188">
        <v>1</v>
      </c>
      <c r="BJ188">
        <v>0.2</v>
      </c>
      <c r="BK188">
        <v>1</v>
      </c>
      <c r="BL188">
        <v>71.69</v>
      </c>
      <c r="BM188">
        <v>10.75</v>
      </c>
      <c r="BN188">
        <v>82.44</v>
      </c>
      <c r="BO188">
        <v>82.44</v>
      </c>
      <c r="BQ188" t="s">
        <v>121</v>
      </c>
      <c r="BR188" t="s">
        <v>105</v>
      </c>
      <c r="BS188" t="s">
        <v>97</v>
      </c>
      <c r="BY188">
        <v>1200</v>
      </c>
      <c r="BZ188" t="s">
        <v>209</v>
      </c>
      <c r="CC188" t="s">
        <v>120</v>
      </c>
      <c r="CD188" s="5" t="s">
        <v>268</v>
      </c>
      <c r="CE188" t="s">
        <v>89</v>
      </c>
      <c r="CI188">
        <v>1</v>
      </c>
      <c r="CJ188" t="s">
        <v>97</v>
      </c>
      <c r="CK188">
        <v>21</v>
      </c>
      <c r="CL188" t="s">
        <v>90</v>
      </c>
    </row>
    <row r="189" spans="1:90" x14ac:dyDescent="0.3">
      <c r="A189" t="s">
        <v>72</v>
      </c>
      <c r="B189" t="s">
        <v>73</v>
      </c>
      <c r="C189" t="s">
        <v>74</v>
      </c>
      <c r="E189" t="str">
        <f>"009942133599"</f>
        <v>009942133599</v>
      </c>
      <c r="F189" s="3">
        <v>45887</v>
      </c>
      <c r="G189">
        <v>202605</v>
      </c>
      <c r="H189" t="s">
        <v>75</v>
      </c>
      <c r="I189" t="s">
        <v>76</v>
      </c>
      <c r="J189" t="s">
        <v>77</v>
      </c>
      <c r="K189" t="s">
        <v>78</v>
      </c>
      <c r="L189" t="s">
        <v>135</v>
      </c>
      <c r="M189" t="s">
        <v>136</v>
      </c>
      <c r="N189" t="s">
        <v>428</v>
      </c>
      <c r="O189" t="s">
        <v>205</v>
      </c>
      <c r="P189" t="str">
        <f>"LOCKS                         "</f>
        <v xml:space="preserve">LOCKS                         </v>
      </c>
      <c r="Q189">
        <v>0</v>
      </c>
      <c r="R189">
        <v>0</v>
      </c>
      <c r="S189">
        <v>0</v>
      </c>
      <c r="T189">
        <v>0</v>
      </c>
      <c r="U189">
        <v>0</v>
      </c>
      <c r="V189">
        <v>0</v>
      </c>
      <c r="W189">
        <v>0</v>
      </c>
      <c r="X189">
        <v>0</v>
      </c>
      <c r="Y189">
        <v>0</v>
      </c>
      <c r="Z189">
        <v>0</v>
      </c>
      <c r="AA189">
        <v>0</v>
      </c>
      <c r="AB189">
        <v>0</v>
      </c>
      <c r="AC189">
        <v>0</v>
      </c>
      <c r="AD189">
        <v>0</v>
      </c>
      <c r="AE189">
        <v>0</v>
      </c>
      <c r="AF189">
        <v>0</v>
      </c>
      <c r="AG189">
        <v>0</v>
      </c>
      <c r="AH189">
        <v>0</v>
      </c>
      <c r="AI189">
        <v>0</v>
      </c>
      <c r="AJ189">
        <v>0</v>
      </c>
      <c r="AK189">
        <v>0</v>
      </c>
      <c r="AL189">
        <v>0</v>
      </c>
      <c r="AM189">
        <v>0</v>
      </c>
      <c r="AN189">
        <v>0</v>
      </c>
      <c r="AO189">
        <v>0</v>
      </c>
      <c r="AP189">
        <v>0</v>
      </c>
      <c r="AQ189">
        <v>44.73</v>
      </c>
      <c r="AR189">
        <v>0</v>
      </c>
      <c r="AS189">
        <v>0</v>
      </c>
      <c r="AT189">
        <v>0</v>
      </c>
      <c r="AU189">
        <v>0</v>
      </c>
      <c r="AV189">
        <v>0</v>
      </c>
      <c r="AW189">
        <v>0</v>
      </c>
      <c r="AX189">
        <v>0</v>
      </c>
      <c r="AY189">
        <v>0</v>
      </c>
      <c r="AZ189">
        <v>0</v>
      </c>
      <c r="BA189">
        <v>0</v>
      </c>
      <c r="BB189">
        <v>0</v>
      </c>
      <c r="BC189">
        <v>0</v>
      </c>
      <c r="BD189">
        <v>0</v>
      </c>
      <c r="BE189">
        <v>0</v>
      </c>
      <c r="BF189">
        <v>0</v>
      </c>
      <c r="BG189">
        <v>0</v>
      </c>
      <c r="BH189">
        <v>1</v>
      </c>
      <c r="BI189">
        <v>1</v>
      </c>
      <c r="BJ189">
        <v>0.2</v>
      </c>
      <c r="BK189">
        <v>1</v>
      </c>
      <c r="BL189">
        <v>138.88999999999999</v>
      </c>
      <c r="BM189">
        <v>20.83</v>
      </c>
      <c r="BN189">
        <v>159.72</v>
      </c>
      <c r="BO189">
        <v>159.72</v>
      </c>
      <c r="BQ189" t="s">
        <v>165</v>
      </c>
      <c r="BR189" t="s">
        <v>207</v>
      </c>
      <c r="BS189" t="s">
        <v>97</v>
      </c>
      <c r="BY189">
        <v>1200</v>
      </c>
      <c r="BZ189" t="s">
        <v>209</v>
      </c>
      <c r="CC189" t="s">
        <v>136</v>
      </c>
      <c r="CD189" s="5" t="s">
        <v>140</v>
      </c>
      <c r="CE189" t="s">
        <v>89</v>
      </c>
      <c r="CI189">
        <v>1</v>
      </c>
      <c r="CJ189" t="s">
        <v>97</v>
      </c>
      <c r="CK189">
        <v>23</v>
      </c>
      <c r="CL189" t="s">
        <v>90</v>
      </c>
    </row>
    <row r="190" spans="1:90" x14ac:dyDescent="0.3">
      <c r="A190" t="s">
        <v>72</v>
      </c>
      <c r="B190" t="s">
        <v>73</v>
      </c>
      <c r="C190" t="s">
        <v>74</v>
      </c>
      <c r="E190" t="str">
        <f>"009944588902"</f>
        <v>009944588902</v>
      </c>
      <c r="F190" s="3">
        <v>45887</v>
      </c>
      <c r="G190">
        <v>202605</v>
      </c>
      <c r="H190" t="s">
        <v>75</v>
      </c>
      <c r="I190" t="s">
        <v>76</v>
      </c>
      <c r="J190" t="s">
        <v>77</v>
      </c>
      <c r="K190" t="s">
        <v>78</v>
      </c>
      <c r="L190" t="s">
        <v>190</v>
      </c>
      <c r="M190" t="s">
        <v>191</v>
      </c>
      <c r="N190" t="s">
        <v>77</v>
      </c>
      <c r="O190" t="s">
        <v>82</v>
      </c>
      <c r="P190" t="str">
        <f>"STORES                        "</f>
        <v xml:space="preserve">STORES                        </v>
      </c>
      <c r="Q190">
        <v>0</v>
      </c>
      <c r="R190">
        <v>0</v>
      </c>
      <c r="S190">
        <v>0</v>
      </c>
      <c r="T190">
        <v>0</v>
      </c>
      <c r="U190">
        <v>0</v>
      </c>
      <c r="V190">
        <v>0</v>
      </c>
      <c r="W190">
        <v>0</v>
      </c>
      <c r="X190">
        <v>0</v>
      </c>
      <c r="Y190">
        <v>0</v>
      </c>
      <c r="Z190">
        <v>0</v>
      </c>
      <c r="AA190">
        <v>0</v>
      </c>
      <c r="AB190">
        <v>0</v>
      </c>
      <c r="AC190">
        <v>0</v>
      </c>
      <c r="AD190">
        <v>0</v>
      </c>
      <c r="AE190">
        <v>0</v>
      </c>
      <c r="AF190">
        <v>0</v>
      </c>
      <c r="AG190">
        <v>5.87</v>
      </c>
      <c r="AH190">
        <v>0</v>
      </c>
      <c r="AI190">
        <v>0</v>
      </c>
      <c r="AJ190">
        <v>0</v>
      </c>
      <c r="AK190">
        <v>0</v>
      </c>
      <c r="AL190">
        <v>0</v>
      </c>
      <c r="AM190">
        <v>0</v>
      </c>
      <c r="AN190">
        <v>0</v>
      </c>
      <c r="AO190">
        <v>0</v>
      </c>
      <c r="AP190">
        <v>0</v>
      </c>
      <c r="AQ190">
        <v>185.16</v>
      </c>
      <c r="AR190">
        <v>0</v>
      </c>
      <c r="AS190">
        <v>0</v>
      </c>
      <c r="AT190">
        <v>0</v>
      </c>
      <c r="AU190">
        <v>0</v>
      </c>
      <c r="AV190">
        <v>0</v>
      </c>
      <c r="AW190">
        <v>0</v>
      </c>
      <c r="AX190">
        <v>0</v>
      </c>
      <c r="AY190">
        <v>0</v>
      </c>
      <c r="AZ190">
        <v>0</v>
      </c>
      <c r="BA190">
        <v>0</v>
      </c>
      <c r="BB190">
        <v>0</v>
      </c>
      <c r="BC190">
        <v>0</v>
      </c>
      <c r="BD190">
        <v>0</v>
      </c>
      <c r="BE190">
        <v>0</v>
      </c>
      <c r="BF190">
        <v>0</v>
      </c>
      <c r="BG190">
        <v>0</v>
      </c>
      <c r="BH190">
        <v>1</v>
      </c>
      <c r="BI190">
        <v>15</v>
      </c>
      <c r="BJ190">
        <v>52.9</v>
      </c>
      <c r="BK190">
        <v>53</v>
      </c>
      <c r="BL190">
        <v>580.84</v>
      </c>
      <c r="BM190">
        <v>87.13</v>
      </c>
      <c r="BN190">
        <v>667.97</v>
      </c>
      <c r="BO190">
        <v>667.97</v>
      </c>
      <c r="BQ190" t="s">
        <v>429</v>
      </c>
      <c r="BR190" t="s">
        <v>426</v>
      </c>
      <c r="BS190" t="s">
        <v>97</v>
      </c>
      <c r="BY190">
        <v>264480</v>
      </c>
      <c r="BZ190" t="s">
        <v>87</v>
      </c>
      <c r="CC190" t="s">
        <v>191</v>
      </c>
      <c r="CD190">
        <v>2570</v>
      </c>
      <c r="CE190" t="s">
        <v>89</v>
      </c>
      <c r="CI190">
        <v>1</v>
      </c>
      <c r="CJ190" t="s">
        <v>97</v>
      </c>
      <c r="CK190">
        <v>43</v>
      </c>
      <c r="CL190" t="s">
        <v>90</v>
      </c>
    </row>
    <row r="191" spans="1:90" x14ac:dyDescent="0.3">
      <c r="A191" t="s">
        <v>72</v>
      </c>
      <c r="B191" t="s">
        <v>73</v>
      </c>
      <c r="C191" t="s">
        <v>74</v>
      </c>
      <c r="E191" t="str">
        <f>"009944588896"</f>
        <v>009944588896</v>
      </c>
      <c r="F191" s="3">
        <v>45887</v>
      </c>
      <c r="G191">
        <v>202605</v>
      </c>
      <c r="H191" t="s">
        <v>75</v>
      </c>
      <c r="I191" t="s">
        <v>76</v>
      </c>
      <c r="J191" t="s">
        <v>77</v>
      </c>
      <c r="K191" t="s">
        <v>78</v>
      </c>
      <c r="L191" t="s">
        <v>167</v>
      </c>
      <c r="M191" t="s">
        <v>168</v>
      </c>
      <c r="N191" t="s">
        <v>77</v>
      </c>
      <c r="O191" t="s">
        <v>205</v>
      </c>
      <c r="P191" t="str">
        <f>"STORES                        "</f>
        <v xml:space="preserve">STORES                        </v>
      </c>
      <c r="Q191">
        <v>0</v>
      </c>
      <c r="R191">
        <v>0</v>
      </c>
      <c r="S191">
        <v>0</v>
      </c>
      <c r="T191">
        <v>0</v>
      </c>
      <c r="U191">
        <v>0</v>
      </c>
      <c r="V191">
        <v>0</v>
      </c>
      <c r="W191">
        <v>0</v>
      </c>
      <c r="X191">
        <v>0</v>
      </c>
      <c r="Y191">
        <v>0</v>
      </c>
      <c r="Z191">
        <v>0</v>
      </c>
      <c r="AA191">
        <v>0</v>
      </c>
      <c r="AB191">
        <v>0</v>
      </c>
      <c r="AC191">
        <v>0</v>
      </c>
      <c r="AD191">
        <v>0</v>
      </c>
      <c r="AE191">
        <v>0</v>
      </c>
      <c r="AF191">
        <v>0</v>
      </c>
      <c r="AG191">
        <v>0</v>
      </c>
      <c r="AH191">
        <v>0</v>
      </c>
      <c r="AI191">
        <v>0</v>
      </c>
      <c r="AJ191">
        <v>0</v>
      </c>
      <c r="AK191">
        <v>0</v>
      </c>
      <c r="AL191">
        <v>0</v>
      </c>
      <c r="AM191">
        <v>0</v>
      </c>
      <c r="AN191">
        <v>0</v>
      </c>
      <c r="AO191">
        <v>0</v>
      </c>
      <c r="AP191">
        <v>0</v>
      </c>
      <c r="AQ191">
        <v>44.73</v>
      </c>
      <c r="AR191">
        <v>0</v>
      </c>
      <c r="AS191">
        <v>0</v>
      </c>
      <c r="AT191">
        <v>0</v>
      </c>
      <c r="AU191">
        <v>0</v>
      </c>
      <c r="AV191">
        <v>0</v>
      </c>
      <c r="AW191">
        <v>0</v>
      </c>
      <c r="AX191">
        <v>0</v>
      </c>
      <c r="AY191">
        <v>0</v>
      </c>
      <c r="AZ191">
        <v>0</v>
      </c>
      <c r="BA191">
        <v>0</v>
      </c>
      <c r="BB191">
        <v>0</v>
      </c>
      <c r="BC191">
        <v>0</v>
      </c>
      <c r="BD191">
        <v>0</v>
      </c>
      <c r="BE191">
        <v>0</v>
      </c>
      <c r="BF191">
        <v>0</v>
      </c>
      <c r="BG191">
        <v>0</v>
      </c>
      <c r="BH191">
        <v>1</v>
      </c>
      <c r="BI191">
        <v>1</v>
      </c>
      <c r="BJ191">
        <v>0.2</v>
      </c>
      <c r="BK191">
        <v>1</v>
      </c>
      <c r="BL191">
        <v>138.88999999999999</v>
      </c>
      <c r="BM191">
        <v>20.83</v>
      </c>
      <c r="BN191">
        <v>159.72</v>
      </c>
      <c r="BO191">
        <v>159.72</v>
      </c>
      <c r="BQ191" t="s">
        <v>225</v>
      </c>
      <c r="BR191" t="s">
        <v>316</v>
      </c>
      <c r="BS191" t="s">
        <v>97</v>
      </c>
      <c r="BY191">
        <v>1200</v>
      </c>
      <c r="BZ191" t="s">
        <v>209</v>
      </c>
      <c r="CC191" t="s">
        <v>168</v>
      </c>
      <c r="CD191">
        <v>1034</v>
      </c>
      <c r="CE191" t="s">
        <v>89</v>
      </c>
      <c r="CI191">
        <v>1</v>
      </c>
      <c r="CJ191" t="s">
        <v>97</v>
      </c>
      <c r="CK191">
        <v>23</v>
      </c>
      <c r="CL191" t="s">
        <v>90</v>
      </c>
    </row>
    <row r="192" spans="1:90" x14ac:dyDescent="0.3">
      <c r="A192" t="s">
        <v>72</v>
      </c>
      <c r="B192" t="s">
        <v>73</v>
      </c>
      <c r="C192" t="s">
        <v>74</v>
      </c>
      <c r="E192" t="str">
        <f>"009944588894"</f>
        <v>009944588894</v>
      </c>
      <c r="F192" s="3">
        <v>45887</v>
      </c>
      <c r="G192">
        <v>202605</v>
      </c>
      <c r="H192" t="s">
        <v>75</v>
      </c>
      <c r="I192" t="s">
        <v>76</v>
      </c>
      <c r="J192" t="s">
        <v>77</v>
      </c>
      <c r="K192" t="s">
        <v>78</v>
      </c>
      <c r="L192" t="s">
        <v>430</v>
      </c>
      <c r="M192" t="s">
        <v>431</v>
      </c>
      <c r="N192" t="s">
        <v>77</v>
      </c>
      <c r="O192" t="s">
        <v>205</v>
      </c>
      <c r="P192" t="str">
        <f>"STORES                        "</f>
        <v xml:space="preserve">STORES                        </v>
      </c>
      <c r="Q192">
        <v>0</v>
      </c>
      <c r="R192">
        <v>0</v>
      </c>
      <c r="S192">
        <v>0</v>
      </c>
      <c r="T192">
        <v>0</v>
      </c>
      <c r="U192">
        <v>0</v>
      </c>
      <c r="V192">
        <v>0</v>
      </c>
      <c r="W192">
        <v>0</v>
      </c>
      <c r="X192">
        <v>0</v>
      </c>
      <c r="Y192">
        <v>0</v>
      </c>
      <c r="Z192">
        <v>0</v>
      </c>
      <c r="AA192">
        <v>0</v>
      </c>
      <c r="AB192">
        <v>0</v>
      </c>
      <c r="AC192">
        <v>0</v>
      </c>
      <c r="AD192">
        <v>0</v>
      </c>
      <c r="AE192">
        <v>0</v>
      </c>
      <c r="AF192">
        <v>0</v>
      </c>
      <c r="AG192">
        <v>0</v>
      </c>
      <c r="AH192">
        <v>0</v>
      </c>
      <c r="AI192">
        <v>0</v>
      </c>
      <c r="AJ192">
        <v>0</v>
      </c>
      <c r="AK192">
        <v>0</v>
      </c>
      <c r="AL192">
        <v>0</v>
      </c>
      <c r="AM192">
        <v>0</v>
      </c>
      <c r="AN192">
        <v>0</v>
      </c>
      <c r="AO192">
        <v>0</v>
      </c>
      <c r="AP192">
        <v>0</v>
      </c>
      <c r="AQ192">
        <v>44.73</v>
      </c>
      <c r="AR192">
        <v>0</v>
      </c>
      <c r="AS192">
        <v>0</v>
      </c>
      <c r="AT192">
        <v>0</v>
      </c>
      <c r="AU192">
        <v>0</v>
      </c>
      <c r="AV192">
        <v>0</v>
      </c>
      <c r="AW192">
        <v>0</v>
      </c>
      <c r="AX192">
        <v>0</v>
      </c>
      <c r="AY192">
        <v>0</v>
      </c>
      <c r="AZ192">
        <v>0</v>
      </c>
      <c r="BA192">
        <v>0</v>
      </c>
      <c r="BB192">
        <v>0</v>
      </c>
      <c r="BC192">
        <v>0</v>
      </c>
      <c r="BD192">
        <v>0</v>
      </c>
      <c r="BE192">
        <v>0</v>
      </c>
      <c r="BF192">
        <v>0</v>
      </c>
      <c r="BG192">
        <v>0</v>
      </c>
      <c r="BH192">
        <v>1</v>
      </c>
      <c r="BI192">
        <v>1</v>
      </c>
      <c r="BJ192">
        <v>0.2</v>
      </c>
      <c r="BK192">
        <v>1</v>
      </c>
      <c r="BL192">
        <v>138.88999999999999</v>
      </c>
      <c r="BM192">
        <v>20.83</v>
      </c>
      <c r="BN192">
        <v>159.72</v>
      </c>
      <c r="BO192">
        <v>159.72</v>
      </c>
      <c r="BQ192" t="s">
        <v>432</v>
      </c>
      <c r="BR192" t="s">
        <v>316</v>
      </c>
      <c r="BS192" t="s">
        <v>97</v>
      </c>
      <c r="BY192">
        <v>1200</v>
      </c>
      <c r="BZ192" t="s">
        <v>209</v>
      </c>
      <c r="CC192" t="s">
        <v>431</v>
      </c>
      <c r="CD192">
        <v>5319</v>
      </c>
      <c r="CE192" t="s">
        <v>89</v>
      </c>
      <c r="CI192">
        <v>5</v>
      </c>
      <c r="CJ192" t="s">
        <v>97</v>
      </c>
      <c r="CK192">
        <v>23</v>
      </c>
      <c r="CL192" t="s">
        <v>90</v>
      </c>
    </row>
    <row r="193" spans="1:90" x14ac:dyDescent="0.3">
      <c r="A193" t="s">
        <v>72</v>
      </c>
      <c r="B193" t="s">
        <v>73</v>
      </c>
      <c r="C193" t="s">
        <v>74</v>
      </c>
      <c r="E193" t="str">
        <f>"009941735975"</f>
        <v>009941735975</v>
      </c>
      <c r="F193" s="3">
        <v>45887</v>
      </c>
      <c r="G193">
        <v>202605</v>
      </c>
      <c r="H193" t="s">
        <v>75</v>
      </c>
      <c r="I193" t="s">
        <v>76</v>
      </c>
      <c r="J193" t="s">
        <v>77</v>
      </c>
      <c r="K193" t="s">
        <v>78</v>
      </c>
      <c r="L193" t="s">
        <v>392</v>
      </c>
      <c r="M193" t="s">
        <v>393</v>
      </c>
      <c r="N193" t="s">
        <v>433</v>
      </c>
      <c r="O193" t="s">
        <v>205</v>
      </c>
      <c r="P193" t="str">
        <f>"STORES                        "</f>
        <v xml:space="preserve">STORES                        </v>
      </c>
      <c r="Q193">
        <v>0</v>
      </c>
      <c r="R193">
        <v>0</v>
      </c>
      <c r="S193">
        <v>0</v>
      </c>
      <c r="T193">
        <v>0</v>
      </c>
      <c r="U193">
        <v>0</v>
      </c>
      <c r="V193">
        <v>0</v>
      </c>
      <c r="W193">
        <v>0</v>
      </c>
      <c r="X193">
        <v>0</v>
      </c>
      <c r="Y193">
        <v>0</v>
      </c>
      <c r="Z193">
        <v>0</v>
      </c>
      <c r="AA193">
        <v>0</v>
      </c>
      <c r="AB193">
        <v>0</v>
      </c>
      <c r="AC193">
        <v>0</v>
      </c>
      <c r="AD193">
        <v>0</v>
      </c>
      <c r="AE193">
        <v>0</v>
      </c>
      <c r="AF193">
        <v>0</v>
      </c>
      <c r="AG193">
        <v>0</v>
      </c>
      <c r="AH193">
        <v>0</v>
      </c>
      <c r="AI193">
        <v>0</v>
      </c>
      <c r="AJ193">
        <v>0</v>
      </c>
      <c r="AK193">
        <v>0</v>
      </c>
      <c r="AL193">
        <v>0</v>
      </c>
      <c r="AM193">
        <v>0</v>
      </c>
      <c r="AN193">
        <v>0</v>
      </c>
      <c r="AO193">
        <v>0</v>
      </c>
      <c r="AP193">
        <v>0</v>
      </c>
      <c r="AQ193">
        <v>44.73</v>
      </c>
      <c r="AR193">
        <v>0</v>
      </c>
      <c r="AS193">
        <v>0</v>
      </c>
      <c r="AT193">
        <v>0</v>
      </c>
      <c r="AU193">
        <v>0</v>
      </c>
      <c r="AV193">
        <v>0</v>
      </c>
      <c r="AW193">
        <v>0</v>
      </c>
      <c r="AX193">
        <v>0</v>
      </c>
      <c r="AY193">
        <v>0</v>
      </c>
      <c r="AZ193">
        <v>0</v>
      </c>
      <c r="BA193">
        <v>0</v>
      </c>
      <c r="BB193">
        <v>0</v>
      </c>
      <c r="BC193">
        <v>0</v>
      </c>
      <c r="BD193">
        <v>0</v>
      </c>
      <c r="BE193">
        <v>0</v>
      </c>
      <c r="BF193">
        <v>0</v>
      </c>
      <c r="BG193">
        <v>0</v>
      </c>
      <c r="BH193">
        <v>1</v>
      </c>
      <c r="BI193">
        <v>1</v>
      </c>
      <c r="BJ193">
        <v>0.2</v>
      </c>
      <c r="BK193">
        <v>1</v>
      </c>
      <c r="BL193">
        <v>138.88999999999999</v>
      </c>
      <c r="BM193">
        <v>20.83</v>
      </c>
      <c r="BN193">
        <v>159.72</v>
      </c>
      <c r="BO193">
        <v>159.72</v>
      </c>
      <c r="BQ193" t="s">
        <v>395</v>
      </c>
      <c r="BR193" t="s">
        <v>426</v>
      </c>
      <c r="BS193" t="s">
        <v>97</v>
      </c>
      <c r="BY193">
        <v>1200</v>
      </c>
      <c r="BZ193" t="s">
        <v>209</v>
      </c>
      <c r="CC193" t="s">
        <v>393</v>
      </c>
      <c r="CD193" s="5" t="s">
        <v>398</v>
      </c>
      <c r="CE193" t="s">
        <v>89</v>
      </c>
      <c r="CI193">
        <v>1</v>
      </c>
      <c r="CJ193" t="s">
        <v>97</v>
      </c>
      <c r="CK193">
        <v>23</v>
      </c>
      <c r="CL193" t="s">
        <v>90</v>
      </c>
    </row>
    <row r="194" spans="1:90" x14ac:dyDescent="0.3">
      <c r="A194" t="s">
        <v>72</v>
      </c>
      <c r="B194" t="s">
        <v>73</v>
      </c>
      <c r="C194" t="s">
        <v>74</v>
      </c>
      <c r="E194" t="str">
        <f>"009944588904"</f>
        <v>009944588904</v>
      </c>
      <c r="F194" s="3">
        <v>45887</v>
      </c>
      <c r="G194">
        <v>202605</v>
      </c>
      <c r="H194" t="s">
        <v>75</v>
      </c>
      <c r="I194" t="s">
        <v>76</v>
      </c>
      <c r="J194" t="s">
        <v>77</v>
      </c>
      <c r="K194" t="s">
        <v>78</v>
      </c>
      <c r="L194" t="s">
        <v>190</v>
      </c>
      <c r="M194" t="s">
        <v>191</v>
      </c>
      <c r="N194" t="s">
        <v>77</v>
      </c>
      <c r="O194" t="s">
        <v>205</v>
      </c>
      <c r="P194" t="str">
        <f>"STORES                        "</f>
        <v xml:space="preserve">STORES                        </v>
      </c>
      <c r="Q194">
        <v>0</v>
      </c>
      <c r="R194">
        <v>0</v>
      </c>
      <c r="S194">
        <v>0</v>
      </c>
      <c r="T194">
        <v>0</v>
      </c>
      <c r="U194">
        <v>0</v>
      </c>
      <c r="V194">
        <v>0</v>
      </c>
      <c r="W194">
        <v>0</v>
      </c>
      <c r="X194">
        <v>0</v>
      </c>
      <c r="Y194">
        <v>0</v>
      </c>
      <c r="Z194">
        <v>0</v>
      </c>
      <c r="AA194">
        <v>0</v>
      </c>
      <c r="AB194">
        <v>0</v>
      </c>
      <c r="AC194">
        <v>0</v>
      </c>
      <c r="AD194">
        <v>0</v>
      </c>
      <c r="AE194">
        <v>0</v>
      </c>
      <c r="AF194">
        <v>0</v>
      </c>
      <c r="AG194">
        <v>0</v>
      </c>
      <c r="AH194">
        <v>0</v>
      </c>
      <c r="AI194">
        <v>0</v>
      </c>
      <c r="AJ194">
        <v>0</v>
      </c>
      <c r="AK194">
        <v>0</v>
      </c>
      <c r="AL194">
        <v>0</v>
      </c>
      <c r="AM194">
        <v>0</v>
      </c>
      <c r="AN194">
        <v>0</v>
      </c>
      <c r="AO194">
        <v>0</v>
      </c>
      <c r="AP194">
        <v>0</v>
      </c>
      <c r="AQ194">
        <v>44.73</v>
      </c>
      <c r="AR194">
        <v>0</v>
      </c>
      <c r="AS194">
        <v>0</v>
      </c>
      <c r="AT194">
        <v>0</v>
      </c>
      <c r="AU194">
        <v>0</v>
      </c>
      <c r="AV194">
        <v>0</v>
      </c>
      <c r="AW194">
        <v>0</v>
      </c>
      <c r="AX194">
        <v>0</v>
      </c>
      <c r="AY194">
        <v>0</v>
      </c>
      <c r="AZ194">
        <v>0</v>
      </c>
      <c r="BA194">
        <v>0</v>
      </c>
      <c r="BB194">
        <v>0</v>
      </c>
      <c r="BC194">
        <v>0</v>
      </c>
      <c r="BD194">
        <v>0</v>
      </c>
      <c r="BE194">
        <v>0</v>
      </c>
      <c r="BF194">
        <v>0</v>
      </c>
      <c r="BG194">
        <v>0</v>
      </c>
      <c r="BH194">
        <v>1</v>
      </c>
      <c r="BI194">
        <v>1</v>
      </c>
      <c r="BJ194">
        <v>0.2</v>
      </c>
      <c r="BK194">
        <v>1</v>
      </c>
      <c r="BL194">
        <v>138.88999999999999</v>
      </c>
      <c r="BM194">
        <v>20.83</v>
      </c>
      <c r="BN194">
        <v>159.72</v>
      </c>
      <c r="BO194">
        <v>159.72</v>
      </c>
      <c r="BQ194" t="s">
        <v>192</v>
      </c>
      <c r="BR194" t="s">
        <v>316</v>
      </c>
      <c r="BS194" t="s">
        <v>97</v>
      </c>
      <c r="BY194">
        <v>1200</v>
      </c>
      <c r="BZ194" t="s">
        <v>209</v>
      </c>
      <c r="CC194" t="s">
        <v>191</v>
      </c>
      <c r="CD194">
        <v>2570</v>
      </c>
      <c r="CE194" t="s">
        <v>89</v>
      </c>
      <c r="CI194">
        <v>1</v>
      </c>
      <c r="CJ194" t="s">
        <v>97</v>
      </c>
      <c r="CK194">
        <v>23</v>
      </c>
      <c r="CL194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sdrascd7-IENOMKE134939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2025-08-19T12:33:14Z</dcterms:created>
  <dcterms:modified xsi:type="dcterms:W3CDTF">2025-08-19T12:33:30Z</dcterms:modified>
</cp:coreProperties>
</file>